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ik.shagirov\Documents\"/>
    </mc:Choice>
  </mc:AlternateContent>
  <bookViews>
    <workbookView xWindow="0" yWindow="0" windowWidth="28800" windowHeight="9630" activeTab="1"/>
  </bookViews>
  <sheets>
    <sheet name="отдельно" sheetId="6" r:id="rId1"/>
    <sheet name="объединенно" sheetId="7" r:id="rId2"/>
  </sheets>
  <definedNames>
    <definedName name="_xlnm.Print_Area" localSheetId="0">отдельно!$A$1:$Y$258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5" i="6" l="1"/>
  <c r="E145" i="6"/>
  <c r="F133" i="6"/>
  <c r="K236" i="6" l="1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35" i="6"/>
  <c r="K271" i="6"/>
  <c r="M154" i="6" l="1"/>
  <c r="F138" i="6"/>
  <c r="M142" i="6"/>
  <c r="M132" i="6"/>
  <c r="M126" i="6"/>
  <c r="M127" i="6"/>
  <c r="M128" i="6"/>
  <c r="M129" i="6"/>
  <c r="M130" i="6"/>
  <c r="M125" i="6"/>
  <c r="F121" i="6"/>
  <c r="E121" i="6"/>
  <c r="M122" i="6"/>
  <c r="J106" i="6"/>
  <c r="M53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20" i="6"/>
  <c r="M18" i="6"/>
  <c r="M17" i="6"/>
  <c r="M11" i="6"/>
  <c r="K11" i="6"/>
  <c r="F235" i="7" l="1"/>
  <c r="F225" i="7" s="1"/>
  <c r="F181" i="7" s="1"/>
  <c r="E235" i="7"/>
  <c r="E225" i="7"/>
  <c r="F219" i="7"/>
  <c r="E219" i="7"/>
  <c r="F209" i="7"/>
  <c r="E209" i="7"/>
  <c r="F203" i="7"/>
  <c r="E203" i="7"/>
  <c r="F193" i="7"/>
  <c r="E193" i="7"/>
  <c r="E192" i="7" s="1"/>
  <c r="E182" i="7"/>
  <c r="E181" i="7" l="1"/>
  <c r="K273" i="7" l="1"/>
  <c r="M270" i="7"/>
  <c r="J270" i="7"/>
  <c r="I270" i="7"/>
  <c r="K270" i="7" s="1"/>
  <c r="H270" i="7"/>
  <c r="G270" i="7"/>
  <c r="F270" i="7"/>
  <c r="E270" i="7"/>
  <c r="E259" i="7" s="1"/>
  <c r="K262" i="7"/>
  <c r="K261" i="7"/>
  <c r="M260" i="7"/>
  <c r="J260" i="7"/>
  <c r="J259" i="7" s="1"/>
  <c r="I260" i="7"/>
  <c r="H260" i="7"/>
  <c r="G260" i="7"/>
  <c r="F260" i="7"/>
  <c r="E260" i="7"/>
  <c r="M235" i="7"/>
  <c r="J235" i="7"/>
  <c r="I235" i="7"/>
  <c r="G235" i="7"/>
  <c r="G225" i="7" s="1"/>
  <c r="K234" i="7"/>
  <c r="K233" i="7"/>
  <c r="K232" i="7"/>
  <c r="K231" i="7"/>
  <c r="K230" i="7"/>
  <c r="K229" i="7"/>
  <c r="K228" i="7"/>
  <c r="K227" i="7"/>
  <c r="K226" i="7"/>
  <c r="M225" i="7"/>
  <c r="J225" i="7"/>
  <c r="I225" i="7"/>
  <c r="K224" i="7"/>
  <c r="K223" i="7"/>
  <c r="K222" i="7"/>
  <c r="K221" i="7"/>
  <c r="K220" i="7"/>
  <c r="M219" i="7"/>
  <c r="J219" i="7"/>
  <c r="I219" i="7"/>
  <c r="G219" i="7"/>
  <c r="K218" i="7"/>
  <c r="K217" i="7"/>
  <c r="K216" i="7"/>
  <c r="K215" i="7"/>
  <c r="K214" i="7"/>
  <c r="K213" i="7"/>
  <c r="K212" i="7"/>
  <c r="K211" i="7"/>
  <c r="K210" i="7"/>
  <c r="M209" i="7"/>
  <c r="J209" i="7"/>
  <c r="I209" i="7"/>
  <c r="K209" i="7" s="1"/>
  <c r="G209" i="7"/>
  <c r="K208" i="7"/>
  <c r="K207" i="7"/>
  <c r="K206" i="7"/>
  <c r="K205" i="7"/>
  <c r="K204" i="7"/>
  <c r="M203" i="7"/>
  <c r="J203" i="7"/>
  <c r="I203" i="7"/>
  <c r="K203" i="7" s="1"/>
  <c r="G203" i="7"/>
  <c r="K202" i="7"/>
  <c r="K201" i="7"/>
  <c r="K200" i="7"/>
  <c r="K199" i="7"/>
  <c r="K198" i="7"/>
  <c r="K197" i="7"/>
  <c r="K196" i="7"/>
  <c r="K195" i="7"/>
  <c r="K194" i="7"/>
  <c r="M193" i="7"/>
  <c r="J193" i="7"/>
  <c r="I193" i="7"/>
  <c r="G193" i="7"/>
  <c r="K191" i="7"/>
  <c r="K190" i="7"/>
  <c r="K189" i="7"/>
  <c r="K188" i="7"/>
  <c r="K187" i="7"/>
  <c r="K186" i="7"/>
  <c r="K185" i="7"/>
  <c r="K184" i="7"/>
  <c r="K183" i="7"/>
  <c r="M182" i="7"/>
  <c r="J182" i="7"/>
  <c r="I182" i="7"/>
  <c r="K178" i="7"/>
  <c r="M177" i="7"/>
  <c r="J177" i="7"/>
  <c r="J172" i="7" s="1"/>
  <c r="I177" i="7"/>
  <c r="K177" i="7" s="1"/>
  <c r="G177" i="7"/>
  <c r="F177" i="7"/>
  <c r="E177" i="7"/>
  <c r="E172" i="7" s="1"/>
  <c r="M173" i="7"/>
  <c r="J173" i="7"/>
  <c r="I173" i="7"/>
  <c r="G173" i="7"/>
  <c r="F173" i="7"/>
  <c r="E173" i="7"/>
  <c r="K171" i="7"/>
  <c r="M170" i="7"/>
  <c r="J170" i="7"/>
  <c r="I170" i="7"/>
  <c r="K169" i="7"/>
  <c r="K168" i="7"/>
  <c r="M167" i="7"/>
  <c r="J167" i="7"/>
  <c r="I167" i="7"/>
  <c r="G167" i="7"/>
  <c r="F167" i="7"/>
  <c r="E167" i="7"/>
  <c r="K166" i="7"/>
  <c r="K164" i="7"/>
  <c r="K163" i="7"/>
  <c r="K162" i="7"/>
  <c r="K161" i="7"/>
  <c r="K160" i="7"/>
  <c r="K159" i="7"/>
  <c r="M157" i="7"/>
  <c r="J157" i="7"/>
  <c r="I157" i="7"/>
  <c r="F157" i="7"/>
  <c r="E157" i="7"/>
  <c r="K155" i="7"/>
  <c r="K154" i="7"/>
  <c r="F154" i="7"/>
  <c r="K153" i="7"/>
  <c r="M152" i="7"/>
  <c r="J152" i="7"/>
  <c r="I152" i="7"/>
  <c r="E152" i="7"/>
  <c r="K151" i="7"/>
  <c r="K150" i="7"/>
  <c r="K149" i="7"/>
  <c r="K148" i="7"/>
  <c r="K147" i="7"/>
  <c r="M146" i="7"/>
  <c r="J146" i="7"/>
  <c r="I146" i="7"/>
  <c r="K145" i="7"/>
  <c r="K144" i="7" s="1"/>
  <c r="M144" i="7"/>
  <c r="J144" i="7"/>
  <c r="I144" i="7"/>
  <c r="K143" i="7"/>
  <c r="K142" i="7"/>
  <c r="K141" i="7"/>
  <c r="K140" i="7"/>
  <c r="M139" i="7"/>
  <c r="J139" i="7"/>
  <c r="I139" i="7"/>
  <c r="G139" i="7"/>
  <c r="E139" i="7"/>
  <c r="E138" i="7" s="1"/>
  <c r="K137" i="7"/>
  <c r="M136" i="7"/>
  <c r="K136" i="7"/>
  <c r="J136" i="7"/>
  <c r="I136" i="7"/>
  <c r="K135" i="7"/>
  <c r="K134" i="7" s="1"/>
  <c r="M134" i="7"/>
  <c r="J134" i="7"/>
  <c r="J133" i="7" s="1"/>
  <c r="J131" i="7" s="1"/>
  <c r="I134" i="7"/>
  <c r="E133" i="7"/>
  <c r="K132" i="7"/>
  <c r="M131" i="7"/>
  <c r="K130" i="7"/>
  <c r="K129" i="7"/>
  <c r="K128" i="7"/>
  <c r="K127" i="7"/>
  <c r="K126" i="7"/>
  <c r="K125" i="7"/>
  <c r="M124" i="7"/>
  <c r="J124" i="7"/>
  <c r="I124" i="7"/>
  <c r="E124" i="7"/>
  <c r="K123" i="7"/>
  <c r="K122" i="7"/>
  <c r="M121" i="7"/>
  <c r="J121" i="7"/>
  <c r="I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M106" i="7"/>
  <c r="J106" i="7"/>
  <c r="I106" i="7"/>
  <c r="E106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M89" i="7"/>
  <c r="J89" i="7"/>
  <c r="I89" i="7"/>
  <c r="G89" i="7"/>
  <c r="E89" i="7"/>
  <c r="K88" i="7"/>
  <c r="K87" i="7"/>
  <c r="K86" i="7"/>
  <c r="K85" i="7"/>
  <c r="M84" i="7"/>
  <c r="J84" i="7"/>
  <c r="I84" i="7"/>
  <c r="F84" i="7"/>
  <c r="K83" i="7"/>
  <c r="K82" i="7"/>
  <c r="K81" i="7"/>
  <c r="K80" i="7"/>
  <c r="M79" i="7"/>
  <c r="J79" i="7"/>
  <c r="I79" i="7"/>
  <c r="F79" i="7"/>
  <c r="K77" i="7"/>
  <c r="K76" i="7"/>
  <c r="K75" i="7"/>
  <c r="K74" i="7"/>
  <c r="M73" i="7"/>
  <c r="J73" i="7"/>
  <c r="I73" i="7"/>
  <c r="G73" i="7"/>
  <c r="E73" i="7"/>
  <c r="K72" i="7"/>
  <c r="K71" i="7"/>
  <c r="K70" i="7"/>
  <c r="K69" i="7"/>
  <c r="K68" i="7"/>
  <c r="K67" i="7"/>
  <c r="K66" i="7"/>
  <c r="M65" i="7"/>
  <c r="J65" i="7"/>
  <c r="I65" i="7"/>
  <c r="G65" i="7"/>
  <c r="E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M50" i="7"/>
  <c r="J50" i="7"/>
  <c r="I50" i="7"/>
  <c r="G50" i="7"/>
  <c r="F50" i="7"/>
  <c r="E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M35" i="7"/>
  <c r="J35" i="7"/>
  <c r="I35" i="7"/>
  <c r="G35" i="7"/>
  <c r="F35" i="7"/>
  <c r="F34" i="7" s="1"/>
  <c r="E35" i="7"/>
  <c r="V33" i="7"/>
  <c r="R33" i="7"/>
  <c r="K33" i="7"/>
  <c r="V32" i="7"/>
  <c r="R32" i="7"/>
  <c r="K32" i="7"/>
  <c r="V31" i="7"/>
  <c r="R31" i="7"/>
  <c r="K31" i="7"/>
  <c r="V30" i="7"/>
  <c r="R30" i="7"/>
  <c r="K30" i="7"/>
  <c r="V29" i="7"/>
  <c r="R29" i="7"/>
  <c r="K29" i="7"/>
  <c r="V28" i="7"/>
  <c r="R28" i="7"/>
  <c r="K28" i="7"/>
  <c r="V27" i="7"/>
  <c r="R27" i="7"/>
  <c r="K27" i="7"/>
  <c r="V26" i="7"/>
  <c r="R26" i="7"/>
  <c r="K26" i="7"/>
  <c r="V25" i="7"/>
  <c r="R25" i="7"/>
  <c r="K25" i="7"/>
  <c r="V24" i="7"/>
  <c r="R24" i="7"/>
  <c r="K24" i="7"/>
  <c r="V23" i="7"/>
  <c r="R23" i="7"/>
  <c r="K23" i="7"/>
  <c r="R22" i="7"/>
  <c r="K22" i="7"/>
  <c r="V21" i="7"/>
  <c r="R21" i="7"/>
  <c r="K21" i="7"/>
  <c r="V20" i="7"/>
  <c r="R20" i="7"/>
  <c r="K20" i="7"/>
  <c r="Q19" i="7"/>
  <c r="P19" i="7"/>
  <c r="O19" i="7"/>
  <c r="O8" i="7" s="1"/>
  <c r="N19" i="7"/>
  <c r="N8" i="7" s="1"/>
  <c r="M19" i="7"/>
  <c r="J19" i="7"/>
  <c r="I19" i="7"/>
  <c r="G19" i="7"/>
  <c r="E19" i="7"/>
  <c r="K18" i="7"/>
  <c r="K17" i="7"/>
  <c r="M16" i="7"/>
  <c r="J16" i="7"/>
  <c r="I16" i="7"/>
  <c r="F16" i="7"/>
  <c r="K15" i="7"/>
  <c r="K14" i="7"/>
  <c r="K13" i="7" s="1"/>
  <c r="M13" i="7"/>
  <c r="J13" i="7"/>
  <c r="I13" i="7"/>
  <c r="F13" i="7"/>
  <c r="E13" i="7"/>
  <c r="E12" i="7" s="1"/>
  <c r="G12" i="7"/>
  <c r="K11" i="7"/>
  <c r="K10" i="7"/>
  <c r="K9" i="7" s="1"/>
  <c r="M9" i="7"/>
  <c r="J9" i="7"/>
  <c r="I9" i="7"/>
  <c r="F153" i="6"/>
  <c r="E151" i="6"/>
  <c r="M105" i="7" l="1"/>
  <c r="K146" i="7"/>
  <c r="K170" i="7"/>
  <c r="J105" i="7"/>
  <c r="K16" i="7"/>
  <c r="K12" i="7" s="1"/>
  <c r="K121" i="7"/>
  <c r="I133" i="7"/>
  <c r="I131" i="7" s="1"/>
  <c r="K139" i="7"/>
  <c r="I12" i="7"/>
  <c r="I34" i="7"/>
  <c r="J192" i="7"/>
  <c r="J181" i="7" s="1"/>
  <c r="J156" i="7" s="1"/>
  <c r="K79" i="7"/>
  <c r="I172" i="7"/>
  <c r="K172" i="7" s="1"/>
  <c r="J12" i="7"/>
  <c r="M259" i="7"/>
  <c r="K84" i="7"/>
  <c r="E105" i="7"/>
  <c r="I138" i="7"/>
  <c r="M172" i="7"/>
  <c r="M192" i="7"/>
  <c r="K138" i="7"/>
  <c r="I105" i="7"/>
  <c r="K182" i="7"/>
  <c r="G192" i="7"/>
  <c r="G182" i="7" s="1"/>
  <c r="K219" i="7"/>
  <c r="I192" i="7"/>
  <c r="K50" i="7"/>
  <c r="K106" i="7"/>
  <c r="K124" i="7"/>
  <c r="J138" i="7"/>
  <c r="K152" i="7"/>
  <c r="K19" i="7"/>
  <c r="K35" i="7"/>
  <c r="M138" i="7"/>
  <c r="K260" i="7"/>
  <c r="F12" i="7"/>
  <c r="F78" i="7" s="1"/>
  <c r="K65" i="7"/>
  <c r="K73" i="7"/>
  <c r="F172" i="7"/>
  <c r="E34" i="7"/>
  <c r="E78" i="7" s="1"/>
  <c r="J34" i="7"/>
  <c r="J78" i="7" s="1"/>
  <c r="J8" i="7" s="1"/>
  <c r="K89" i="7"/>
  <c r="M12" i="7"/>
  <c r="M34" i="7"/>
  <c r="F259" i="7"/>
  <c r="M181" i="7"/>
  <c r="K225" i="7"/>
  <c r="M133" i="7"/>
  <c r="K133" i="7"/>
  <c r="K131" i="7" s="1"/>
  <c r="K157" i="7"/>
  <c r="K167" i="7"/>
  <c r="K193" i="7"/>
  <c r="I259" i="7"/>
  <c r="K259" i="7" s="1"/>
  <c r="E139" i="6"/>
  <c r="E138" i="6" s="1"/>
  <c r="K192" i="7" l="1"/>
  <c r="M156" i="7"/>
  <c r="K34" i="7"/>
  <c r="K78" i="7" s="1"/>
  <c r="M78" i="7"/>
  <c r="M8" i="7" s="1"/>
  <c r="I78" i="7"/>
  <c r="I8" i="7" s="1"/>
  <c r="I181" i="7"/>
  <c r="I156" i="7" s="1"/>
  <c r="K156" i="7" s="1"/>
  <c r="K105" i="7"/>
  <c r="K8" i="7"/>
  <c r="K181" i="7"/>
  <c r="E133" i="6"/>
  <c r="F84" i="6"/>
  <c r="F79" i="6"/>
  <c r="E78" i="6"/>
  <c r="F35" i="6"/>
  <c r="F13" i="6"/>
  <c r="E13" i="6"/>
  <c r="E12" i="6" s="1"/>
  <c r="F16" i="6"/>
  <c r="F78" i="6" l="1"/>
  <c r="F12" i="6"/>
  <c r="F9" i="6" s="1"/>
  <c r="K272" i="6"/>
  <c r="M269" i="6"/>
  <c r="J269" i="6"/>
  <c r="I269" i="6"/>
  <c r="H269" i="6"/>
  <c r="F269" i="6"/>
  <c r="E269" i="6"/>
  <c r="K261" i="6"/>
  <c r="K260" i="6"/>
  <c r="M259" i="6"/>
  <c r="J259" i="6"/>
  <c r="I259" i="6"/>
  <c r="H259" i="6"/>
  <c r="F259" i="6"/>
  <c r="E259" i="6"/>
  <c r="F50" i="6"/>
  <c r="F34" i="6" s="1"/>
  <c r="K259" i="6" l="1"/>
  <c r="K269" i="6"/>
  <c r="M258" i="6"/>
  <c r="J258" i="6"/>
  <c r="I258" i="6"/>
  <c r="F258" i="6"/>
  <c r="E258" i="6"/>
  <c r="M234" i="6"/>
  <c r="J234" i="6"/>
  <c r="I234" i="6"/>
  <c r="G234" i="6"/>
  <c r="F234" i="6"/>
  <c r="F224" i="6" s="1"/>
  <c r="E234" i="6"/>
  <c r="E224" i="6" s="1"/>
  <c r="K233" i="6"/>
  <c r="K232" i="6"/>
  <c r="K231" i="6"/>
  <c r="K230" i="6"/>
  <c r="K229" i="6"/>
  <c r="K228" i="6"/>
  <c r="K227" i="6"/>
  <c r="K226" i="6"/>
  <c r="K225" i="6"/>
  <c r="M224" i="6"/>
  <c r="J224" i="6"/>
  <c r="I224" i="6"/>
  <c r="K223" i="6"/>
  <c r="K222" i="6"/>
  <c r="K221" i="6"/>
  <c r="K220" i="6"/>
  <c r="K219" i="6"/>
  <c r="M218" i="6"/>
  <c r="J218" i="6"/>
  <c r="I218" i="6"/>
  <c r="F218" i="6"/>
  <c r="E218" i="6"/>
  <c r="K217" i="6"/>
  <c r="K216" i="6"/>
  <c r="K215" i="6"/>
  <c r="K214" i="6"/>
  <c r="K213" i="6"/>
  <c r="K212" i="6"/>
  <c r="K211" i="6"/>
  <c r="K210" i="6"/>
  <c r="K209" i="6"/>
  <c r="M208" i="6"/>
  <c r="J208" i="6"/>
  <c r="I208" i="6"/>
  <c r="F208" i="6"/>
  <c r="E208" i="6"/>
  <c r="K207" i="6"/>
  <c r="K206" i="6"/>
  <c r="K205" i="6"/>
  <c r="K204" i="6"/>
  <c r="K203" i="6"/>
  <c r="M202" i="6"/>
  <c r="J202" i="6"/>
  <c r="I202" i="6"/>
  <c r="F202" i="6"/>
  <c r="E202" i="6"/>
  <c r="K201" i="6"/>
  <c r="K200" i="6"/>
  <c r="K199" i="6"/>
  <c r="K198" i="6"/>
  <c r="K197" i="6"/>
  <c r="K196" i="6"/>
  <c r="K195" i="6"/>
  <c r="K194" i="6"/>
  <c r="K193" i="6"/>
  <c r="M192" i="6"/>
  <c r="J192" i="6"/>
  <c r="I192" i="6"/>
  <c r="F192" i="6"/>
  <c r="E192" i="6"/>
  <c r="K190" i="6"/>
  <c r="K189" i="6"/>
  <c r="K188" i="6"/>
  <c r="K187" i="6"/>
  <c r="K186" i="6"/>
  <c r="K185" i="6"/>
  <c r="K184" i="6"/>
  <c r="K183" i="6"/>
  <c r="K182" i="6"/>
  <c r="M181" i="6"/>
  <c r="J181" i="6"/>
  <c r="I181" i="6"/>
  <c r="K177" i="6"/>
  <c r="M176" i="6"/>
  <c r="J176" i="6"/>
  <c r="I176" i="6"/>
  <c r="F176" i="6"/>
  <c r="E176" i="6"/>
  <c r="M172" i="6"/>
  <c r="J172" i="6"/>
  <c r="I172" i="6"/>
  <c r="F172" i="6"/>
  <c r="E172" i="6"/>
  <c r="K170" i="6"/>
  <c r="M169" i="6"/>
  <c r="J169" i="6"/>
  <c r="I169" i="6"/>
  <c r="K168" i="6"/>
  <c r="K167" i="6"/>
  <c r="M166" i="6"/>
  <c r="J166" i="6"/>
  <c r="I166" i="6"/>
  <c r="F166" i="6"/>
  <c r="E166" i="6"/>
  <c r="K165" i="6"/>
  <c r="K163" i="6"/>
  <c r="K162" i="6"/>
  <c r="K161" i="6"/>
  <c r="K160" i="6"/>
  <c r="K159" i="6"/>
  <c r="K158" i="6"/>
  <c r="M156" i="6"/>
  <c r="J156" i="6"/>
  <c r="I156" i="6"/>
  <c r="F156" i="6"/>
  <c r="E156" i="6"/>
  <c r="K234" i="6" l="1"/>
  <c r="E171" i="6"/>
  <c r="F171" i="6"/>
  <c r="K258" i="6"/>
  <c r="I171" i="6"/>
  <c r="K202" i="6"/>
  <c r="K208" i="6"/>
  <c r="K224" i="6"/>
  <c r="F181" i="6"/>
  <c r="J171" i="6"/>
  <c r="M171" i="6"/>
  <c r="K181" i="6"/>
  <c r="K169" i="6"/>
  <c r="J191" i="6"/>
  <c r="J180" i="6" s="1"/>
  <c r="M191" i="6"/>
  <c r="M180" i="6" s="1"/>
  <c r="K218" i="6"/>
  <c r="I191" i="6"/>
  <c r="I180" i="6" s="1"/>
  <c r="E191" i="6"/>
  <c r="E181" i="6" s="1"/>
  <c r="K156" i="6"/>
  <c r="K176" i="6"/>
  <c r="K192" i="6"/>
  <c r="K166" i="6"/>
  <c r="K171" i="6" l="1"/>
  <c r="M155" i="6"/>
  <c r="J155" i="6"/>
  <c r="K191" i="6"/>
  <c r="K180" i="6"/>
  <c r="I155" i="6"/>
  <c r="K155" i="6" l="1"/>
  <c r="M151" i="6"/>
  <c r="M145" i="6"/>
  <c r="M143" i="6"/>
  <c r="M139" i="6"/>
  <c r="M134" i="6"/>
  <c r="M131" i="6"/>
  <c r="M124" i="6"/>
  <c r="M121" i="6"/>
  <c r="M106" i="6"/>
  <c r="M89" i="6"/>
  <c r="M84" i="6"/>
  <c r="M79" i="6"/>
  <c r="M73" i="6"/>
  <c r="M65" i="6"/>
  <c r="M50" i="6"/>
  <c r="M35" i="6"/>
  <c r="M19" i="6"/>
  <c r="M16" i="6"/>
  <c r="M13" i="6"/>
  <c r="M9" i="6"/>
  <c r="M12" i="6" l="1"/>
  <c r="M138" i="6"/>
  <c r="M133" i="6"/>
  <c r="M105" i="6"/>
  <c r="M34" i="6"/>
  <c r="M78" i="6"/>
  <c r="J151" i="6"/>
  <c r="J145" i="6"/>
  <c r="J143" i="6"/>
  <c r="J139" i="6"/>
  <c r="J134" i="6"/>
  <c r="J131" i="6"/>
  <c r="J124" i="6"/>
  <c r="J121" i="6"/>
  <c r="J89" i="6"/>
  <c r="J84" i="6"/>
  <c r="J79" i="6"/>
  <c r="J73" i="6"/>
  <c r="J65" i="6"/>
  <c r="J50" i="6"/>
  <c r="J35" i="6"/>
  <c r="J19" i="6"/>
  <c r="J16" i="6"/>
  <c r="J13" i="6"/>
  <c r="J9" i="6"/>
  <c r="K154" i="6"/>
  <c r="K153" i="6"/>
  <c r="K152" i="6"/>
  <c r="I151" i="6"/>
  <c r="K150" i="6"/>
  <c r="K149" i="6"/>
  <c r="K148" i="6"/>
  <c r="K147" i="6"/>
  <c r="K146" i="6"/>
  <c r="I145" i="6"/>
  <c r="K144" i="6"/>
  <c r="K143" i="6" s="1"/>
  <c r="I143" i="6"/>
  <c r="K142" i="6"/>
  <c r="K141" i="6"/>
  <c r="K140" i="6"/>
  <c r="I139" i="6"/>
  <c r="K137" i="6"/>
  <c r="K136" i="6" s="1"/>
  <c r="I136" i="6"/>
  <c r="K135" i="6"/>
  <c r="K134" i="6" s="1"/>
  <c r="I134" i="6"/>
  <c r="K132" i="6"/>
  <c r="K131" i="6" s="1"/>
  <c r="I131" i="6"/>
  <c r="K130" i="6"/>
  <c r="K129" i="6"/>
  <c r="K128" i="6"/>
  <c r="K127" i="6"/>
  <c r="K126" i="6"/>
  <c r="K125" i="6"/>
  <c r="I124" i="6"/>
  <c r="E124" i="6"/>
  <c r="K123" i="6"/>
  <c r="K122" i="6"/>
  <c r="I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I106" i="6"/>
  <c r="E106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I89" i="6"/>
  <c r="E89" i="6"/>
  <c r="K88" i="6"/>
  <c r="K87" i="6"/>
  <c r="K86" i="6"/>
  <c r="K85" i="6"/>
  <c r="I84" i="6"/>
  <c r="K83" i="6"/>
  <c r="K82" i="6"/>
  <c r="K81" i="6"/>
  <c r="K80" i="6"/>
  <c r="I79" i="6"/>
  <c r="K77" i="6"/>
  <c r="K76" i="6"/>
  <c r="K75" i="6"/>
  <c r="K74" i="6"/>
  <c r="I73" i="6"/>
  <c r="E73" i="6"/>
  <c r="K72" i="6"/>
  <c r="K71" i="6"/>
  <c r="K70" i="6"/>
  <c r="K69" i="6"/>
  <c r="K68" i="6"/>
  <c r="K67" i="6"/>
  <c r="K66" i="6"/>
  <c r="I65" i="6"/>
  <c r="E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I50" i="6"/>
  <c r="E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I35" i="6"/>
  <c r="E35" i="6"/>
  <c r="V33" i="6"/>
  <c r="R33" i="6"/>
  <c r="K33" i="6"/>
  <c r="V32" i="6"/>
  <c r="R32" i="6"/>
  <c r="K32" i="6"/>
  <c r="V31" i="6"/>
  <c r="R31" i="6"/>
  <c r="K31" i="6"/>
  <c r="V30" i="6"/>
  <c r="R30" i="6"/>
  <c r="K30" i="6"/>
  <c r="V29" i="6"/>
  <c r="R29" i="6"/>
  <c r="K29" i="6"/>
  <c r="V28" i="6"/>
  <c r="R28" i="6"/>
  <c r="K28" i="6"/>
  <c r="V27" i="6"/>
  <c r="R27" i="6"/>
  <c r="K27" i="6"/>
  <c r="V26" i="6"/>
  <c r="R26" i="6"/>
  <c r="K26" i="6"/>
  <c r="V25" i="6"/>
  <c r="R25" i="6"/>
  <c r="K25" i="6"/>
  <c r="V24" i="6"/>
  <c r="R24" i="6"/>
  <c r="K24" i="6"/>
  <c r="V23" i="6"/>
  <c r="R23" i="6"/>
  <c r="K23" i="6"/>
  <c r="R22" i="6"/>
  <c r="K22" i="6"/>
  <c r="V21" i="6"/>
  <c r="R21" i="6"/>
  <c r="K21" i="6"/>
  <c r="V20" i="6"/>
  <c r="R20" i="6"/>
  <c r="K20" i="6"/>
  <c r="Q19" i="6"/>
  <c r="P19" i="6"/>
  <c r="O19" i="6"/>
  <c r="N19" i="6"/>
  <c r="I19" i="6"/>
  <c r="E19" i="6"/>
  <c r="K18" i="6"/>
  <c r="K17" i="6"/>
  <c r="I16" i="6"/>
  <c r="K15" i="6"/>
  <c r="K14" i="6"/>
  <c r="I13" i="6"/>
  <c r="K10" i="6"/>
  <c r="I9" i="6"/>
  <c r="M8" i="6" l="1"/>
  <c r="E34" i="6"/>
  <c r="I105" i="6"/>
  <c r="E105" i="6"/>
  <c r="K121" i="6"/>
  <c r="I34" i="6"/>
  <c r="I138" i="6"/>
  <c r="K73" i="6"/>
  <c r="K89" i="6"/>
  <c r="K13" i="6"/>
  <c r="I78" i="6"/>
  <c r="K35" i="6"/>
  <c r="K84" i="6"/>
  <c r="K16" i="6"/>
  <c r="K19" i="6"/>
  <c r="I133" i="6"/>
  <c r="K65" i="6"/>
  <c r="K79" i="6"/>
  <c r="K151" i="6"/>
  <c r="I12" i="6"/>
  <c r="K145" i="6"/>
  <c r="K9" i="6"/>
  <c r="J138" i="6"/>
  <c r="J133" i="6"/>
  <c r="J105" i="6"/>
  <c r="J78" i="6"/>
  <c r="J34" i="6"/>
  <c r="J12" i="6"/>
  <c r="K106" i="6"/>
  <c r="K50" i="6"/>
  <c r="K139" i="6"/>
  <c r="K124" i="6"/>
  <c r="K133" i="6"/>
  <c r="J8" i="6" l="1"/>
  <c r="I8" i="6"/>
  <c r="K12" i="6"/>
  <c r="K78" i="6"/>
  <c r="K34" i="6"/>
  <c r="K138" i="6"/>
  <c r="K105" i="6"/>
  <c r="K8" i="6" l="1"/>
</calcChain>
</file>

<file path=xl/sharedStrings.xml><?xml version="1.0" encoding="utf-8"?>
<sst xmlns="http://schemas.openxmlformats.org/spreadsheetml/2006/main" count="1400" uniqueCount="232">
  <si>
    <t>№ п/п</t>
  </si>
  <si>
    <t>Информация о плановых и фактических объемах предоставления регулируемых услуг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</si>
  <si>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</si>
  <si>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</si>
  <si>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</si>
  <si>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</si>
  <si>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</si>
  <si>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</si>
  <si>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</si>
  <si>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Информация о фактических условиях и размерах финансирования инвестиционной программы, тысяч тенге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</si>
  <si>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</si>
  <si>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</si>
  <si>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</si>
  <si>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</si>
  <si>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</si>
  <si>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Амортизация</t>
  </si>
  <si>
    <t>Прибыль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</si>
  <si>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</si>
  <si>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</si>
  <si>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 и эффективности деятельности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</si>
  <si>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</si>
  <si>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</si>
  <si>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</si>
  <si>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</si>
  <si>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</si>
  <si>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Реконструкция водопроводных сетей</t>
  </si>
  <si>
    <t>п.м.</t>
  </si>
  <si>
    <t>2020 год</t>
  </si>
  <si>
    <t>-</t>
  </si>
  <si>
    <t>отклонений нет</t>
  </si>
  <si>
    <t>Снижение расхода сырья, материалов, топлива и энергии в натуральном выражении в зависимости от утвержденной инвестиционной программы, тыс. тенге</t>
  </si>
  <si>
    <t>ед.</t>
  </si>
  <si>
    <t>Приобретение прочего оборудования</t>
  </si>
  <si>
    <t>Генератор, мощностью 5,5кВт</t>
  </si>
  <si>
    <t>Реконструкция водопроводных сетей. Водопроводная сеть в микрорайоне Алтай-1, дома № 4, 5, 7, 8, 9, 10, 11, 11,а, 11б, 12, 13, 14, 15, ул.Майлина дом №67, 69, 69/1, внутриплощадочные сети жилых домов от водопроводных колодцев ВК-46 и ВК-62 в Турксибском районе г.Алматы. (Д-63, 110, 160мм.)</t>
  </si>
  <si>
    <t>Реконструкция водопроводных сетей. Водопроводная сеть от ул.Огарева ВК-23 до ул.Майлина ВК-42, переход через улицу Майлина на север до ул. Рокотова ВК-46 в Турксибском районе города Алматы.  (Д-25мм - 9,6м; Д-63мм - 37,61м; Д-110мм - 158,06м Ст; Д-225мм - 548,64м ; ПЭ).</t>
  </si>
  <si>
    <t>Реконструкция резервуара объемов 5 000 м³ на площадке №14</t>
  </si>
  <si>
    <t>объект</t>
  </si>
  <si>
    <t>Реконструкция ТП-586</t>
  </si>
  <si>
    <t>Технический и авторский надзор над реконструкцией сооружений</t>
  </si>
  <si>
    <t>Технический надзор над реконструкцией сооружений</t>
  </si>
  <si>
    <t>услуга</t>
  </si>
  <si>
    <t>Авторский надзор над реконструкцией сооружений</t>
  </si>
  <si>
    <t>Реконструкция сооружений</t>
  </si>
  <si>
    <t>Технический и авторский надзор над реконструкцией водопроводных сетей</t>
  </si>
  <si>
    <t>Технический надзор над реконструкцией водопроводных сетей</t>
  </si>
  <si>
    <t>Авторский надзор над реконструкцией водопроводных сетей</t>
  </si>
  <si>
    <t>Ремонт и реконструкция насосных станций</t>
  </si>
  <si>
    <t>Строительство кабельных линий</t>
  </si>
  <si>
    <t>Линии электроснабжения повысительной насосной станции №32 по адресу: г.Алматы, ул.Байсеитовой, 50</t>
  </si>
  <si>
    <t>Линии электроснабжения повысительной насосной станции №76 по адресу: г.Алматы, ул.Победы, 9 (мкр. Первомайский)</t>
  </si>
  <si>
    <t>Линии электроснабжения повысительной насосной станции №86 по адресу: г.Алматы, ул.Розыбакиева - ул.Байкадамова</t>
  </si>
  <si>
    <t>Линии электроснабжения повысительной насосной станции №120 по адресу: г.Алматы, ул.М.Тореза, 152/5</t>
  </si>
  <si>
    <t>Технический и авторский надзор над строительством кабельных линий</t>
  </si>
  <si>
    <t>Технический надзор над строительством кабельных линий</t>
  </si>
  <si>
    <t>Авторский надзор над строительством кабельных линий</t>
  </si>
  <si>
    <t>Проведение экспертизы проектов</t>
  </si>
  <si>
    <t>проект</t>
  </si>
  <si>
    <t>Реконструкция водопроводных сетей. Водопроводная сеть по по ул.Навои от пр.Аль-Фараби до ул.Биржана, переход ул.Навои и на север водопровод жилых домов по ул.Навои №310, 310а, 312, 312а, 314, 314а, 316, 320 в Бостандыкском районе города Алматы (d-50, 80, 100, 150, 200мм).</t>
  </si>
  <si>
    <t>Приобретение основных средств</t>
  </si>
  <si>
    <t>Приобретение запорно-регулирующей арматуры</t>
  </si>
  <si>
    <t xml:space="preserve">ед.  </t>
  </si>
  <si>
    <t>Задвижка d=50мм</t>
  </si>
  <si>
    <t>Задвижка d=80мм</t>
  </si>
  <si>
    <t>Задвижка d=100мм</t>
  </si>
  <si>
    <t>Задвижка d=125мм</t>
  </si>
  <si>
    <t>Задвижка d=150мм</t>
  </si>
  <si>
    <t>Задвижка d=200мм</t>
  </si>
  <si>
    <t>Задвижка d=250мм</t>
  </si>
  <si>
    <t>Задвижка d=300мм</t>
  </si>
  <si>
    <t>Задвижка d=400мм</t>
  </si>
  <si>
    <t>Задвижка d=500мм</t>
  </si>
  <si>
    <t>Задвижка d=600мм</t>
  </si>
  <si>
    <t>Затвор d=600мм</t>
  </si>
  <si>
    <t>Затвор d=800мм</t>
  </si>
  <si>
    <t>Затвор d=1000мм</t>
  </si>
  <si>
    <t>Приобретение регуляторов давления</t>
  </si>
  <si>
    <t>Регулятор давления d=200мм</t>
  </si>
  <si>
    <t>Регулятор давления d=300мм</t>
  </si>
  <si>
    <t xml:space="preserve">Дизельный электрогенератор </t>
  </si>
  <si>
    <t xml:space="preserve">Мотопомпа бензиновая </t>
  </si>
  <si>
    <t xml:space="preserve">Мотопомпа дизельная </t>
  </si>
  <si>
    <t>Агрегат сварочный (дизельный)</t>
  </si>
  <si>
    <t>Резчик швов CS-3213 (фреза)</t>
  </si>
  <si>
    <t>Автоматизация системы коммерческого учета электроэнергии (АСКУЭ)</t>
  </si>
  <si>
    <t>работа</t>
  </si>
  <si>
    <t>Автоматизированние системы коммерческого учета электроэнергии (АСКУЭ)</t>
  </si>
  <si>
    <t>Технический и авторский надзор над автоматизацией системы коммерческого учета электроэнергии (АСКУЭ)</t>
  </si>
  <si>
    <t>Технический надзор над автоматизацией системы коммерческого учета электроэнергии (АСКУЭ)</t>
  </si>
  <si>
    <t>Авторский надзор над автоматизацией системы коммерческого учета электроэнергии (АСКУЭ)</t>
  </si>
  <si>
    <t xml:space="preserve">Приобретение расходомеров, лицензионной программы, сетевого оборудования </t>
  </si>
  <si>
    <t>Приобретение расходомеров</t>
  </si>
  <si>
    <t>Стационарный ультразвуковой расходомер</t>
  </si>
  <si>
    <t>Переносной ультразвуковой расходомер</t>
  </si>
  <si>
    <t>Электромагнитный расходомер</t>
  </si>
  <si>
    <t>Ультразвуковой расходомер с врезными датчиками</t>
  </si>
  <si>
    <t>Приобретение лицензионной программы</t>
  </si>
  <si>
    <t>Лицензионная программа ArcGIS (фиксированная лицензия)</t>
  </si>
  <si>
    <t>Приобретение сетевого оборудования</t>
  </si>
  <si>
    <t>Коммутатор Juniper QFX5100-48S</t>
  </si>
  <si>
    <t>Коммутатор Juniper ЕX2300-48Р</t>
  </si>
  <si>
    <t>Коммутатор Juniper ЕX2300-24Т</t>
  </si>
  <si>
    <t>Коммутатор FortiGate FG-501E-BDL</t>
  </si>
  <si>
    <t>Коммутатор FortiGate FG-30Е</t>
  </si>
  <si>
    <t>Приобретение специальной техники</t>
  </si>
  <si>
    <t>Фургон (изотеримический) HYNDAI HD 78</t>
  </si>
  <si>
    <t>Самосвал на базе КАМАЗ-65111</t>
  </si>
  <si>
    <t xml:space="preserve">Автокран КамАЗ-55111-1063-02 </t>
  </si>
  <si>
    <t>Реконструкция канализационных сетей</t>
  </si>
  <si>
    <t>Канализационная сеть по ул. Валиханова (парковая зона) от ул. Гоголя до ул. Казыбек би, материал- керамика, диаметр-250 мм</t>
  </si>
  <si>
    <t>снижение  кол-ва подпоров на сети, безопасная эксплуатация сетей, бесперебойный отвод стоков</t>
  </si>
  <si>
    <t>Канализационная сеть по от ж/д № 219а, 219д по пр. Райымбека, материал-а/ц, диаметр- 150 мм</t>
  </si>
  <si>
    <t>экономия по гос.закупу</t>
  </si>
  <si>
    <t xml:space="preserve">Канализационная сеть по ул. Кабанбай батыра от жилого дома № 314, по пр. Гагарина от жилого дома № 41 </t>
  </si>
  <si>
    <t>Канализационная сеть в мкр. Орбита-3 от жилых домов № 5, 6, 7, 8, материал-керамика, а/ц, диаметр-150, 200</t>
  </si>
  <si>
    <t>Канализационная сеть от жилого дома № 52 по ул. Айтеке би (№ 65 по ул. Тулебаева) от жилого дома № 67 по ул. Тулебаева, материал-керамика, диаметр-150 мм</t>
  </si>
  <si>
    <t>Канализационная сеть от школы № 28, дом 102 по улице Назарбаева, материал-керамика, диаметр-150 мм</t>
  </si>
  <si>
    <t>Канализационная сеть по улице Муратбаева от улицы Курмангазы до проспекта Абая, материал-керамика, диаметр-300 мм</t>
  </si>
  <si>
    <t xml:space="preserve">Канализационная сеть по ул. Бекхожина от ул. Бегалина до ЦПКиО, материал-керамика, диаметр-150, 200 мм </t>
  </si>
  <si>
    <t>Напорная канализационная сеть от КНС Аныз су до коллектора по пр. Рыскулова, материал-сталь, диаметр-200 мм</t>
  </si>
  <si>
    <t>Газификация объектов</t>
  </si>
  <si>
    <t>Газоснабжение отопления Центрального и  Северо-Западного РЭУ и ЦОП</t>
  </si>
  <si>
    <t>РП Газификация станции Аэрации (объекты станции очистки сточных вод, мехочистка, биоочистка)на отопление и горячее водоснабжение, расположенной по адресу Алматинская область, Илийский район, п. Жапек батыр</t>
  </si>
  <si>
    <t>Работы по замене электрооборудования</t>
  </si>
  <si>
    <t>Работы по замене электрооборудования РУ-0,4кВ главной насосной станции (ГНС) на станции Аэрации цеха Биоочистка</t>
  </si>
  <si>
    <t>Технический и авторский надзор над газификацией объектов и работ по замене электрооборудования</t>
  </si>
  <si>
    <t>Технический надзор над газификацией объектов и работ по замене электрооборудования</t>
  </si>
  <si>
    <t>несостоявшиеся закупки</t>
  </si>
  <si>
    <t>Реконструкция с заменой электрооборудования РУ-0,4 кВ ГНС на станции Аэрации цеха Биочистки</t>
  </si>
  <si>
    <t>Авторский надзор над газификацией объектов и работ по замене электрооборудования</t>
  </si>
  <si>
    <t>Разработка проектно-сметной документации</t>
  </si>
  <si>
    <t>Реконструкция уличнаой сети по ул. Макатаева от 10 к/к до 19 к/к
ул. Макатаева-ул. Нурмакова-ул. Джамбула, материал- ж/б, диаметр-1000 мм, (санация)</t>
  </si>
  <si>
    <t>Реконструкция эстакады к/коллектора вдоль пр. Рыскулова,р. Б.Алматинка,ул. Строительная-Кокорай, материал-сталь, диаметр-1400 мм, (санация)</t>
  </si>
  <si>
    <t>Реконструкция уличной к/сети  от туберкулезного диспансера по ул. Луганского, 60 по ул.Луганского, по ул. Ньютона до пр. Достык, материал-чугун, диаметр-300 мм</t>
  </si>
  <si>
    <t>Восстановление пластиковым рукавом к/сети по ул. Желтоксан,от ул. Гоголя до пр. Райымбек, материал-керамика, а/ц, диаметр-400-500 мм</t>
  </si>
  <si>
    <t>Восстановление пластиковым рукавом к/сети по ул Макатева,от ул. Муратбаева до ул. Есентайская, материал-ж/б, диаметр-1000 мм (санация)</t>
  </si>
  <si>
    <t>Реконструкция к/сети в мик-не № 4,дом 27,27а, материал-керамика, диаметр-200 м</t>
  </si>
  <si>
    <t>Реконструкция к/сети в мик-не Дорожник №8,Дорожник №9, материал-керамика, диаметр-150 мм</t>
  </si>
  <si>
    <t>Реонструкция канализационной сети по ул. Желтоқсан по ул. Касымова от ж/д 50 м-н Коктем-1 до ул. Бухар жырау, от к/к 31 до к/к 12., материал-ж/б, керамика, диаметр-400, 450 мм</t>
  </si>
  <si>
    <t>Восстановление пластиковым рукавом к/сети по ул. Макатаева от ж/д № 158 до ул. Масанчи, материал-ж/б, керамика, диаметр-400-600 мм (санация)</t>
  </si>
  <si>
    <t>Изыскательские работы</t>
  </si>
  <si>
    <t>Топосъемка</t>
  </si>
  <si>
    <t>Реконструкция уличной сети по ул. Макатаева от 10 к/к до 19 к/к
ул. Макатаева-ул. Нурмакова-ул. Джамбула, материал- ж/б, диаметр-1000 мм, (санация)</t>
  </si>
  <si>
    <t>Геология</t>
  </si>
  <si>
    <t>ОВОС</t>
  </si>
  <si>
    <t>Лесопатология</t>
  </si>
  <si>
    <t>Стоимость обследования экспертом объектов</t>
  </si>
  <si>
    <t>Реконструкция канализационной сети по ул. Желтоқсан по ул. Касымова от ж/д 50 м-н Коктем-1 до ул. Бухар жырау, от к/к 31 до к/к 12., материал-ж/б, керамика, диаметр-400, 450 мм</t>
  </si>
  <si>
    <t>Реконструкция уличной канализационной сети по пр. Сейфуллина от ул. Котельникова до ул. Физкультурная, материал-керамика, диаметр-350, (санация)</t>
  </si>
  <si>
    <t>Реконструкция к\сети по ул. Ахан Серы № 16,14,ул. Молдагалиева.5 уг ул. Станкевича № 13,15, материал- а/ц, керамика, диаметр-150 мм</t>
  </si>
  <si>
    <t xml:space="preserve"> Реконструкция дворовой канализационной сети от ж/домов по  ул. Ахан Серэ №18, ул. Ахан-Серэ, 20 (Чернышевского, 5), материал-керамика, диаметр-150 мм</t>
  </si>
  <si>
    <t>Реконструкция к/сети от ж/д № 24 в мик-не 9, материал-керамика, диаметр-150 мм</t>
  </si>
  <si>
    <t>Реконструкция дворовой к/сети от ж\Д № 2,2а по ул. Саина,пр. Райымбек, материал-керамика, чугун, диаметр-150-200-250-300 мм</t>
  </si>
  <si>
    <t>Реконструкция к/сети от ж/д № 12а,14а,16а по ул. Дунентаева, материал-а/ц, чугун, диаметр-150-200-250 мм</t>
  </si>
  <si>
    <t>Реконструкция к/сети в мик-не Жулдыз-1, материал-керамика, диаметр-200 мм</t>
  </si>
  <si>
    <t>Реконструкция к/сети по ул. Бузурбаева 19,до ул. Макатаева,ул Мухамеджанова,ул. Куратова,ул. Жетысуская,ул. Колпаковского до ул. Черкасской Обороны, материал-керамика, диаметр-200 мм</t>
  </si>
  <si>
    <t>Реконструкция к/сети по проспекту Достык № 48, материал-керамика, диаметр-200 мм</t>
  </si>
  <si>
    <t>Реконструкция к/сети в мик-не Алтай-1, материал-керамика, диаметр-250 мм</t>
  </si>
  <si>
    <t xml:space="preserve">Реконструкция к/сети по ул. Сатпаева от ул. Розыбакиева до пр. Гагарина, материал-керамика, диаметр-200 мм, </t>
  </si>
  <si>
    <t>Реконструкция к/сети по ул. Тургут Озала № 30, материал-керамика, диаметр-200 мм</t>
  </si>
  <si>
    <t>Реконструкция к/сети от ж/д № 17,17а,17б,17в в мкр. Орбита-2, материал-керамика, диаметр-200 мм</t>
  </si>
  <si>
    <t>Реконструкция к/сети по ул. Басенова № 39,41, материал-керамика, диаметр-150-200 мм</t>
  </si>
  <si>
    <t>Реконструкция к/сети по ул. Басенова № 43,45, материал-керамика, диаметр-150-200 мм</t>
  </si>
  <si>
    <t>услуга водоснабжения г. Алматы</t>
  </si>
  <si>
    <t>услуга водоотведения г. Алматы</t>
  </si>
  <si>
    <t>Приобретение трансформаторов, частотных преобразователей, плавного пуска, ячейек для распределительного устройства</t>
  </si>
  <si>
    <t>Трансформатор силовой сухого исполнения ТСЛЗ 1000/6/0,4</t>
  </si>
  <si>
    <t>Трансформатор силовой сухого исполнения ТСЛЗ 630/6/0,4</t>
  </si>
  <si>
    <t>Трансформатор силовой сухого исполнения ТСЗ 250/6/0,4</t>
  </si>
  <si>
    <t xml:space="preserve"> Исключены корректировка будет производиться согласно Правилам формирования тарифов №90 от 20 нобря 2019 года</t>
  </si>
  <si>
    <t>Трансформатор силовой сухого исполнения ТСЗ 100/6/0,4</t>
  </si>
  <si>
    <t>Трансформатор силовой сухого исполнения ТСЗ 63/6/0,4</t>
  </si>
  <si>
    <t>Частотный преобразователь VACON-PAN-MNDR-MK01 ,45 кВт гидросмыв</t>
  </si>
  <si>
    <t>Частотный преобразователь VACON-PAN-MNDR-MK01)КОС гидроэлеватор, 105 кВт</t>
  </si>
  <si>
    <t>Плавный пуск ASTAT XL,380-690V, BP, 76А, РВ-90</t>
  </si>
  <si>
    <t>Ячейки для распределительного устройства РУ-0,4 кВ 1-я группа первичных радиальных отстойника
2-ой группы первичных радиальных отстойника</t>
  </si>
  <si>
    <t>Приобретение основных средств для испытательной лаборатории</t>
  </si>
  <si>
    <t>Стерилизатор паровой ГК-25-2</t>
  </si>
  <si>
    <t>Колбонагреватель 3-х местный ES-4100-3 (3х0,5л)</t>
  </si>
  <si>
    <t xml:space="preserve">Вентиллятор радиальный  ВР- 300-45-2,5 </t>
  </si>
  <si>
    <r>
      <t>Реконструкция водопроводных сетей. Водопроводная сеть по</t>
    </r>
    <r>
      <rPr>
        <b/>
        <sz val="10"/>
        <rFont val="Times New Roman"/>
        <family val="1"/>
        <charset val="204"/>
      </rPr>
      <t xml:space="preserve"> ул.Мухамеджанова (ул.Тургенская)</t>
    </r>
    <r>
      <rPr>
        <sz val="10"/>
        <rFont val="Times New Roman"/>
        <family val="1"/>
        <charset val="204"/>
      </rPr>
      <t xml:space="preserve"> от ул.Нусупбекова до ул.Пушкина в Медеуском районе города Алматы. (Д-160мм, ПЭ).</t>
    </r>
  </si>
  <si>
    <r>
      <t xml:space="preserve">Реконструкция водопроводных сетей. Водопроводная сеть по </t>
    </r>
    <r>
      <rPr>
        <b/>
        <sz val="10"/>
        <rFont val="Times New Roman"/>
        <family val="1"/>
        <charset val="204"/>
      </rPr>
      <t xml:space="preserve">ул.Менжинского </t>
    </r>
    <r>
      <rPr>
        <sz val="10"/>
        <rFont val="Times New Roman"/>
        <family val="1"/>
        <charset val="204"/>
      </rPr>
      <t>от ул. Куйбышева до ул Физули  в Турксибском районе города Алматы (Д-25, 63 ПЭ; Д-159 мм, Ст).</t>
    </r>
  </si>
  <si>
    <r>
      <t xml:space="preserve">Реконструкция водопроводных сетей. Водопроводная сеть </t>
    </r>
    <r>
      <rPr>
        <b/>
        <sz val="10"/>
        <color theme="1"/>
        <rFont val="Times New Roman"/>
        <family val="1"/>
        <charset val="204"/>
      </rPr>
      <t xml:space="preserve">по ул.Куратова </t>
    </r>
    <r>
      <rPr>
        <sz val="10"/>
        <color theme="1"/>
        <rFont val="Times New Roman"/>
        <family val="1"/>
        <charset val="204"/>
      </rPr>
      <t>от ул.Жургенева до ул.Райымбека в Медеуском районе г.Алматы (Д-100мм, ПЭ).</t>
    </r>
  </si>
  <si>
    <r>
      <t xml:space="preserve">Реконструкция водопроводных сетей. Водопроводная сеть по </t>
    </r>
    <r>
      <rPr>
        <b/>
        <sz val="10"/>
        <rFont val="Times New Roman"/>
        <family val="1"/>
        <charset val="204"/>
      </rPr>
      <t xml:space="preserve">ул.Мынбаева, 93, </t>
    </r>
    <r>
      <rPr>
        <sz val="10"/>
        <rFont val="Times New Roman"/>
        <family val="1"/>
        <charset val="204"/>
      </rPr>
      <t>111,123 в Бостандыкском районе города Алматы</t>
    </r>
  </si>
  <si>
    <r>
      <t>Реконструкция водопроводных сетей. Водопроводная сеть по</t>
    </r>
    <r>
      <rPr>
        <b/>
        <sz val="10"/>
        <rFont val="Times New Roman"/>
        <family val="1"/>
        <charset val="204"/>
      </rPr>
      <t xml:space="preserve"> ул.Розыбакиева, 285</t>
    </r>
    <r>
      <rPr>
        <sz val="10"/>
        <rFont val="Times New Roman"/>
        <family val="1"/>
        <charset val="204"/>
      </rPr>
      <t xml:space="preserve"> в Бостандыкском районе города Алматы.  (Д-63мм - 180,2м; Д-110мм - 137,5м Ст; Д-160мм - 90,4м ; ПЭ).</t>
    </r>
  </si>
  <si>
    <r>
      <t xml:space="preserve">Реконструкция водопроводных сетей. Водопроводная сеть в </t>
    </r>
    <r>
      <rPr>
        <b/>
        <sz val="10"/>
        <rFont val="Times New Roman"/>
        <family val="1"/>
        <charset val="204"/>
      </rPr>
      <t xml:space="preserve">микрорайоне Жетысу-1, </t>
    </r>
    <r>
      <rPr>
        <sz val="10"/>
        <rFont val="Times New Roman"/>
        <family val="1"/>
        <charset val="204"/>
      </rPr>
      <t>от ВК  ПГ-133 до ВК ПГ-11 в Ауэзовском районе г.Алматы (Д-57мм - 122,8м; Д-76мм - 511,2м; Д-116мм - 501,5 м; Д-219мм - 665,8м; Ст).</t>
    </r>
  </si>
  <si>
    <r>
      <t xml:space="preserve">Реконструкция водопроводных сетей. Водопровод в </t>
    </r>
    <r>
      <rPr>
        <b/>
        <sz val="10"/>
        <rFont val="Times New Roman"/>
        <family val="1"/>
        <charset val="204"/>
      </rPr>
      <t>мкр.Сайран</t>
    </r>
    <r>
      <rPr>
        <sz val="10"/>
        <rFont val="Times New Roman"/>
        <family val="1"/>
        <charset val="204"/>
      </rPr>
      <t>, дома 1, 2, 2а, 2б, 2в, 2г в Ауэзовском районе города Алматы (Д-89мм - 255,6м; 114мм - 82,1м; 159мм - 411,1м; 325 мм - 234м; Ст).</t>
    </r>
  </si>
  <si>
    <r>
      <t xml:space="preserve">Реконструкция водопроводных сетей. Водопроводные сети по </t>
    </r>
    <r>
      <rPr>
        <b/>
        <sz val="10"/>
        <rFont val="Times New Roman"/>
        <family val="1"/>
        <charset val="204"/>
      </rPr>
      <t>ул.Жарокова</t>
    </r>
    <r>
      <rPr>
        <sz val="10"/>
        <rFont val="Times New Roman"/>
        <family val="1"/>
        <charset val="204"/>
      </rPr>
      <t xml:space="preserve"> 238б, 269, 269а, 271, 273, 273а, 275, 275а, 277, 279 в Бостандыкском районе города Алматы. (Д-63мм - 572,4м ПЭ; 114мм - 114м; 159мм - 894,6м; 219мм - 20,8м; Ст.)</t>
    </r>
  </si>
  <si>
    <r>
      <t>Реконструкция водопроводных сетей. Водопроводные сети по</t>
    </r>
    <r>
      <rPr>
        <b/>
        <sz val="10"/>
        <rFont val="Times New Roman"/>
        <family val="1"/>
        <charset val="204"/>
      </rPr>
      <t xml:space="preserve"> ул.Черкасской Обороны </t>
    </r>
    <r>
      <rPr>
        <sz val="10"/>
        <rFont val="Times New Roman"/>
        <family val="1"/>
        <charset val="204"/>
      </rPr>
      <t>от пр.Райымбека до ул.Жетысуйской далее до ул.Болтирик шешена (ул.Северная) в Жетысуском районе города Алматы (Д-159мм - 629,5м Ст; Д-25мм - 1040м  ПЭ)</t>
    </r>
  </si>
  <si>
    <r>
      <t>Реконструкция водопроводных сетей. Водопроводная сеть по</t>
    </r>
    <r>
      <rPr>
        <b/>
        <sz val="10"/>
        <rFont val="Times New Roman"/>
        <family val="1"/>
        <charset val="204"/>
      </rPr>
      <t xml:space="preserve"> ул.Физули, </t>
    </r>
    <r>
      <rPr>
        <sz val="10"/>
        <rFont val="Times New Roman"/>
        <family val="1"/>
        <charset val="204"/>
      </rPr>
      <t>угол ул.Майлина по ул.Монтажная, ул.Тукая, ул.Норильская до ул.Поддубного 71 в Турксибском районе города Алматы. (Д- 219, 630мм Ст)</t>
    </r>
  </si>
  <si>
    <r>
      <t xml:space="preserve">Реконструкция водопроводных сетей. Водопроводная сеть по </t>
    </r>
    <r>
      <rPr>
        <b/>
        <sz val="10"/>
        <rFont val="Times New Roman"/>
        <family val="1"/>
        <charset val="204"/>
      </rPr>
      <t>ул. Кабанбай батыра, 91</t>
    </r>
    <r>
      <rPr>
        <sz val="10"/>
        <rFont val="Times New Roman"/>
        <family val="1"/>
        <charset val="204"/>
      </rPr>
      <t>, по ул. Желтоксан, 125 в Алмалинском районе города Алматы. (Д-110мм.)</t>
    </r>
  </si>
  <si>
    <r>
      <t xml:space="preserve">Реконструкция водопроводных сетей. Водопроводные сети в </t>
    </r>
    <r>
      <rPr>
        <b/>
        <sz val="10"/>
        <rFont val="Times New Roman"/>
        <family val="1"/>
        <charset val="204"/>
      </rPr>
      <t>мкр. Казахфильм,</t>
    </r>
    <r>
      <rPr>
        <sz val="10"/>
        <rFont val="Times New Roman"/>
        <family val="1"/>
        <charset val="204"/>
      </rPr>
      <t xml:space="preserve"> дома 14, 29, 30, 31, 32, 33, 36, 38 в Бостандыкском районе г.Алматы. (Д-50, 80, 100, 150мм.)</t>
    </r>
  </si>
  <si>
    <r>
      <t xml:space="preserve">Реконструкция водопроводных сетей. Водопроводная сеть по </t>
    </r>
    <r>
      <rPr>
        <b/>
        <sz val="10"/>
        <rFont val="Times New Roman"/>
        <family val="1"/>
        <charset val="204"/>
      </rPr>
      <t xml:space="preserve">ул.Менжинского </t>
    </r>
    <r>
      <rPr>
        <sz val="10"/>
        <rFont val="Times New Roman"/>
        <family val="1"/>
        <charset val="204"/>
      </rPr>
      <t>от ул. Куйбышева до в Турксибском районе города Алматы (Д-25, 63 ПЭ; Д-159 мм, Ст).</t>
    </r>
  </si>
  <si>
    <r>
      <t xml:space="preserve">Реконструкция водопроводных сетей. Водопроводная сеть по </t>
    </r>
    <r>
      <rPr>
        <b/>
        <sz val="10"/>
        <rFont val="Times New Roman"/>
        <family val="1"/>
        <charset val="204"/>
      </rPr>
      <t xml:space="preserve">ул.Куратова </t>
    </r>
    <r>
      <rPr>
        <sz val="10"/>
        <rFont val="Times New Roman"/>
        <family val="1"/>
        <charset val="204"/>
      </rPr>
      <t>от ул.Жургенева до ул.Райымбека в Медеуском районе г.Алматы (Д-100мм, ПЭ).</t>
    </r>
  </si>
  <si>
    <r>
      <t>Реконструкция водопроводных сетей. Водопроводная сеть от</t>
    </r>
    <r>
      <rPr>
        <b/>
        <sz val="10"/>
        <rFont val="Times New Roman"/>
        <family val="1"/>
        <charset val="204"/>
      </rPr>
      <t xml:space="preserve"> ул.Огарева ВК-23</t>
    </r>
    <r>
      <rPr>
        <sz val="10"/>
        <rFont val="Times New Roman"/>
        <family val="1"/>
        <charset val="204"/>
      </rPr>
      <t xml:space="preserve"> до ул.Майлина ВК-42, переход через улицу Майлина на север до ул. Рокотова ВК-46 в Турксибском районе города Алматы.  (Д-25мм - 9,6м; Д-63мм - 37,61м; Д-110мм - 158,06м Ст; Д-225мм - 548,64м ; ПЭ).</t>
    </r>
  </si>
  <si>
    <r>
      <t xml:space="preserve">Ремонт и реконструкция насосной станции </t>
    </r>
    <r>
      <rPr>
        <b/>
        <sz val="10"/>
        <rFont val="Times New Roman"/>
        <family val="1"/>
        <charset val="204"/>
      </rPr>
      <t>№37, Шевченко 102 -Сейфуллина</t>
    </r>
    <r>
      <rPr>
        <sz val="10"/>
        <rFont val="Times New Roman"/>
        <family val="1"/>
        <charset val="204"/>
      </rPr>
      <t xml:space="preserve"> в Алмалинском районе города Алматы</t>
    </r>
  </si>
  <si>
    <r>
      <t xml:space="preserve">Ремонт, реконструкция и автоматизация работы насосной станции </t>
    </r>
    <r>
      <rPr>
        <b/>
        <sz val="10"/>
        <rFont val="Times New Roman"/>
        <family val="1"/>
        <charset val="204"/>
      </rPr>
      <t>№41, Айтеке би 123-Досмухамедова</t>
    </r>
    <r>
      <rPr>
        <sz val="10"/>
        <rFont val="Times New Roman"/>
        <family val="1"/>
        <charset val="204"/>
      </rPr>
      <t xml:space="preserve"> в Алмалинском районе города Алматы</t>
    </r>
  </si>
  <si>
    <r>
      <t xml:space="preserve">Ремонт, реконструкция и автоматизация работы насосной станции </t>
    </r>
    <r>
      <rPr>
        <b/>
        <sz val="10"/>
        <rFont val="Times New Roman"/>
        <family val="1"/>
        <charset val="204"/>
      </rPr>
      <t>№43, Кабанбай батыра 109б</t>
    </r>
    <r>
      <rPr>
        <sz val="10"/>
        <rFont val="Times New Roman"/>
        <family val="1"/>
        <charset val="204"/>
      </rPr>
      <t xml:space="preserve"> в Алмалинском районе города Алматы</t>
    </r>
  </si>
  <si>
    <r>
      <t xml:space="preserve">Ремонт, реконструкция и автоматизация работы насосной станции </t>
    </r>
    <r>
      <rPr>
        <b/>
        <sz val="10"/>
        <rFont val="Times New Roman"/>
        <family val="1"/>
        <charset val="204"/>
      </rPr>
      <t>№48, Кожамкулова 130</t>
    </r>
    <r>
      <rPr>
        <sz val="10"/>
        <rFont val="Times New Roman"/>
        <family val="1"/>
        <charset val="204"/>
      </rPr>
      <t xml:space="preserve"> в Алмалинском районе города Алматы</t>
    </r>
  </si>
  <si>
    <r>
      <t xml:space="preserve">Ремонт, реконструкция и автоматизация работы насосной станции </t>
    </r>
    <r>
      <rPr>
        <b/>
        <sz val="10"/>
        <rFont val="Times New Roman"/>
        <family val="1"/>
        <charset val="204"/>
      </rPr>
      <t>№79, Жамбула 229 б</t>
    </r>
    <r>
      <rPr>
        <sz val="10"/>
        <rFont val="Times New Roman"/>
        <family val="1"/>
        <charset val="204"/>
      </rPr>
      <t xml:space="preserve"> в Алмалинском районе города Алматы</t>
    </r>
  </si>
  <si>
    <r>
      <t xml:space="preserve">Ремонт, реконструкция и автоматизация работы насосной станции </t>
    </r>
    <r>
      <rPr>
        <b/>
        <sz val="10"/>
        <rFont val="Times New Roman"/>
        <family val="1"/>
        <charset val="204"/>
      </rPr>
      <t>№124, Сейфуллина 536 в- Курмангазы</t>
    </r>
    <r>
      <rPr>
        <sz val="10"/>
        <rFont val="Times New Roman"/>
        <family val="1"/>
        <charset val="204"/>
      </rPr>
      <t xml:space="preserve"> в Алмалинском районе города Алматы</t>
    </r>
  </si>
  <si>
    <r>
      <t xml:space="preserve">Ремонт, реконструкция и автоматизация работы насосной станции </t>
    </r>
    <r>
      <rPr>
        <b/>
        <sz val="10"/>
        <rFont val="Times New Roman"/>
        <family val="1"/>
        <charset val="204"/>
      </rPr>
      <t>№130, Шагабутдинова 123 б</t>
    </r>
    <r>
      <rPr>
        <sz val="10"/>
        <rFont val="Times New Roman"/>
        <family val="1"/>
        <charset val="204"/>
      </rPr>
      <t xml:space="preserve"> в Алмалинском районе города Алматы</t>
    </r>
  </si>
  <si>
    <r>
      <t xml:space="preserve">Реконструкция водопроводных сетей. Водопроводная сеть по </t>
    </r>
    <r>
      <rPr>
        <b/>
        <sz val="10"/>
        <rFont val="Times New Roman"/>
        <family val="1"/>
        <charset val="204"/>
      </rPr>
      <t>ул.Шухова</t>
    </r>
    <r>
      <rPr>
        <sz val="10"/>
        <rFont val="Times New Roman"/>
        <family val="1"/>
        <charset val="204"/>
      </rPr>
      <t xml:space="preserve"> от ул.Пензенской до ул.Оренбургской в Медеуском районе города Алматы (d-100, 150, 200, 300мм).</t>
    </r>
  </si>
  <si>
    <r>
      <t>Реконструкция водопроводных сетей. Водопроводная сеть по</t>
    </r>
    <r>
      <rPr>
        <b/>
        <sz val="10"/>
        <rFont val="Times New Roman"/>
        <family val="1"/>
        <charset val="204"/>
      </rPr>
      <t xml:space="preserve"> ул.Тюлькубасская,</t>
    </r>
    <r>
      <rPr>
        <sz val="10"/>
        <rFont val="Times New Roman"/>
        <family val="1"/>
        <charset val="204"/>
      </rPr>
      <t xml:space="preserve"> по ул.Железняка от ул. Жангельдина до ул.Сумская в Жетысуском районе города Алматы (d-150,200мм).</t>
    </r>
  </si>
  <si>
    <r>
      <t>Реконструкция водопроводных сетей. Водопроводная сеть по</t>
    </r>
    <r>
      <rPr>
        <b/>
        <sz val="10"/>
        <rFont val="Times New Roman"/>
        <family val="1"/>
        <charset val="204"/>
      </rPr>
      <t xml:space="preserve"> ул. Маркова </t>
    </r>
    <r>
      <rPr>
        <sz val="10"/>
        <rFont val="Times New Roman"/>
        <family val="1"/>
        <charset val="204"/>
      </rPr>
      <t>от пр. Аль-Фараби до ул. Габдуллина в Бостандыкском районе города Алматы (d-150мм).</t>
    </r>
  </si>
  <si>
    <r>
      <t xml:space="preserve">Реконструкция водопроводных сетей. Водопроводная сеть по </t>
    </r>
    <r>
      <rPr>
        <b/>
        <sz val="10"/>
        <rFont val="Times New Roman"/>
        <family val="1"/>
        <charset val="204"/>
      </rPr>
      <t>ул.Тургут Озала</t>
    </r>
    <r>
      <rPr>
        <sz val="10"/>
        <rFont val="Times New Roman"/>
        <family val="1"/>
        <charset val="204"/>
      </rPr>
      <t xml:space="preserve"> № 53, 55, 59, 61, 63, 65 выше ул.Дуйсенова, по ул. Тургут Озала № 82, 84, 82а, 84а, 67, 67а; по ул.Гайдара № 75 в Алмалинском районе города Алматы  (d-50, 63, 100, 150мм).</t>
    </r>
  </si>
  <si>
    <r>
      <t>Реконструкция водопроводных сетей. Водопроводная сеть по</t>
    </r>
    <r>
      <rPr>
        <b/>
        <sz val="10"/>
        <rFont val="Times New Roman"/>
        <family val="1"/>
        <charset val="204"/>
      </rPr>
      <t xml:space="preserve"> ул.Бакинская</t>
    </r>
    <r>
      <rPr>
        <sz val="10"/>
        <rFont val="Times New Roman"/>
        <family val="1"/>
        <charset val="204"/>
      </rPr>
      <t xml:space="preserve"> от ул.Гете на юг по ул.Куйбышева до ул.Свердлова в Турксибском районе г.Алматы.</t>
    </r>
  </si>
  <si>
    <r>
      <t xml:space="preserve">Реконструкция водопроводных сетей. Водопроводная сеть в </t>
    </r>
    <r>
      <rPr>
        <b/>
        <sz val="10"/>
        <rFont val="Times New Roman"/>
        <family val="1"/>
        <charset val="204"/>
      </rPr>
      <t xml:space="preserve">микрорайоне "Айнабулак-1,  </t>
    </r>
    <r>
      <rPr>
        <sz val="10"/>
        <rFont val="Times New Roman"/>
        <family val="1"/>
        <charset val="204"/>
      </rPr>
      <t>в Жетысуском районе города Алматы (d -100, 150, 200, 250мм).</t>
    </r>
  </si>
  <si>
    <r>
      <t>Реконструкция водопроводных сетей. Водопроводная сеть по</t>
    </r>
    <r>
      <rPr>
        <b/>
        <sz val="10"/>
        <rFont val="Times New Roman"/>
        <family val="1"/>
        <charset val="204"/>
      </rPr>
      <t xml:space="preserve"> ул.Собинова </t>
    </r>
    <r>
      <rPr>
        <sz val="10"/>
        <rFont val="Times New Roman"/>
        <family val="1"/>
        <charset val="204"/>
      </rPr>
      <t>от ул.Захарова на запад до ул.Гризодубова до тупика в Турксибском районе г.Алматы.</t>
    </r>
  </si>
  <si>
    <r>
      <t>Реконструкция водопроводных сетей. Водопроводная сеть по</t>
    </r>
    <r>
      <rPr>
        <b/>
        <sz val="10"/>
        <rFont val="Times New Roman"/>
        <family val="1"/>
        <charset val="204"/>
      </rPr>
      <t xml:space="preserve"> ул.Спасская</t>
    </r>
    <r>
      <rPr>
        <sz val="10"/>
        <rFont val="Times New Roman"/>
        <family val="1"/>
        <charset val="204"/>
      </rPr>
      <t xml:space="preserve"> от ВК-86 на север до ВК-15, ввод в дома № 63, 63а, 63б, 65, 65а, ул К.Цеткина № 74, 76 в Турксибском районе города Алматы (d-150мм).</t>
    </r>
  </si>
  <si>
    <r>
      <t>Реконструкция водопроводных сетей. Водопроводная сеть по</t>
    </r>
    <r>
      <rPr>
        <b/>
        <sz val="10"/>
        <rFont val="Times New Roman"/>
        <family val="1"/>
        <charset val="204"/>
      </rPr>
      <t xml:space="preserve"> ул.Герцена</t>
    </r>
    <r>
      <rPr>
        <sz val="10"/>
        <rFont val="Times New Roman"/>
        <family val="1"/>
        <charset val="204"/>
      </rPr>
      <t xml:space="preserve"> от от ул.Рыскулова до ул.Тюлькубасская угол ул.Вильямса в Жетысуском районе города Алматы (d-630мм -793,8м; d-219мм -19,9м; d-114мм -8,5м; Ст.; d-25мм -810м; ПЭ).</t>
    </r>
  </si>
  <si>
    <r>
      <t>Реконструкция водопроводных сетей. Водопроводная сеть по</t>
    </r>
    <r>
      <rPr>
        <b/>
        <sz val="10"/>
        <rFont val="Times New Roman"/>
        <family val="1"/>
        <charset val="204"/>
      </rPr>
      <t xml:space="preserve"> ул.Обская, </t>
    </r>
    <r>
      <rPr>
        <sz val="10"/>
        <rFont val="Times New Roman"/>
        <family val="1"/>
        <charset val="204"/>
      </rPr>
      <t>по ул. Сосновая, по ул. Февральская от ул. Ратушного по ул. Серикова на запад  в Жетысуском районе города Алматы (d-100, 150, 200, 250мм).</t>
    </r>
  </si>
  <si>
    <r>
      <t xml:space="preserve">Реконструкция водопроводных сетей. Водопроводная сеть по </t>
    </r>
    <r>
      <rPr>
        <b/>
        <sz val="10"/>
        <rFont val="Times New Roman"/>
        <family val="1"/>
        <charset val="204"/>
      </rPr>
      <t xml:space="preserve">ул.Чайковского </t>
    </r>
    <r>
      <rPr>
        <sz val="10"/>
        <rFont val="Times New Roman"/>
        <family val="1"/>
        <charset val="204"/>
      </rPr>
      <t>от куста №16 до ул.Гоголя в Алмалинском районе города Алматы  (d-400мм).</t>
    </r>
  </si>
  <si>
    <r>
      <t xml:space="preserve">Реконструкция водопроводных сетей. Водопроводная сеть по </t>
    </r>
    <r>
      <rPr>
        <b/>
        <sz val="10"/>
        <rFont val="Times New Roman"/>
        <family val="1"/>
        <charset val="204"/>
      </rPr>
      <t xml:space="preserve">ул.Тимирязева </t>
    </r>
    <r>
      <rPr>
        <sz val="10"/>
        <rFont val="Times New Roman"/>
        <family val="1"/>
        <charset val="204"/>
      </rPr>
      <t>от ул. Байзакова до ул. Манаса и  от ул. Тимирязева до ул. Габдуллина в Бостандыкском районе г.Алматы(Ду - 50,80,100,200мм)</t>
    </r>
  </si>
  <si>
    <r>
      <t xml:space="preserve">Реконструкция водопроводных сетей. Водопроводная сеть по </t>
    </r>
    <r>
      <rPr>
        <b/>
        <sz val="10"/>
        <rFont val="Times New Roman"/>
        <family val="1"/>
        <charset val="204"/>
      </rPr>
      <t>ул.Воровского</t>
    </r>
    <r>
      <rPr>
        <sz val="10"/>
        <rFont val="Times New Roman"/>
        <family val="1"/>
        <charset val="204"/>
      </rPr>
      <t xml:space="preserve"> от ул.Тельмана до ул.Урицкого и по ул.Тельмана от ул.Бейсебаева до ул.Воровского в Турксибском районе г.Алматы.</t>
    </r>
  </si>
  <si>
    <r>
      <t xml:space="preserve">Реконструкция водопроводных сетей. Водопроводная сеть по </t>
    </r>
    <r>
      <rPr>
        <b/>
        <sz val="10"/>
        <rFont val="Times New Roman"/>
        <family val="1"/>
        <charset val="204"/>
      </rPr>
      <t xml:space="preserve">ул.Таштитова </t>
    </r>
    <r>
      <rPr>
        <sz val="10"/>
        <rFont val="Times New Roman"/>
        <family val="1"/>
        <charset val="204"/>
      </rPr>
      <t>от ул.Енисейская до ул.Б.Хмельницкого в Турксибском районе г.Алматы.</t>
    </r>
  </si>
  <si>
    <t>Всего по услуге водоотведения на 2020 год</t>
  </si>
  <si>
    <t>Всего по услуге водоснабжения на 2020 год</t>
  </si>
  <si>
    <t>Отчет о прибылях и убытках* (оперативные данные)</t>
  </si>
  <si>
    <t xml:space="preserve">Информация субъекта естественной монополии об исполнении инвестиционных программ на 1 полугодие 2020 года ГКП на ПХВ "Алматы Су" УЭиИР г. Алматы </t>
  </si>
  <si>
    <t>Вид деятельности: услуги водоснабжения и водоотведения</t>
  </si>
  <si>
    <t>Технический и авторский надзор над реконструкцией сооружений, водопроводных сетей и строительством кабельных линий</t>
  </si>
  <si>
    <t>Сумма инвестиционной программы, тыс.тенге</t>
  </si>
  <si>
    <t xml:space="preserve">Экономия по процедуре гос. закупок. Договора на стадии заключения и исполнения. Корректировка ИП будет проводиться согласно Правилам формирования тарифов №90 от 20 ноября 2019 года. </t>
  </si>
  <si>
    <t>Наименование регулируемых услуг (товаров, работ) и обслуживаемая территория/  Наименование мероприятий</t>
  </si>
  <si>
    <t>Сумма инвестиционной программы, тыс. тенге</t>
  </si>
  <si>
    <t xml:space="preserve">Экономия по процедуре гос. закупок. Договора на стадии заключения и исполнения. Корректировка ИП будет производиться согласно Правилам формирования тарифов №90 от 20 ноября 2019 года. </t>
  </si>
  <si>
    <t>м3</t>
  </si>
  <si>
    <t>Автоматизация системы коммерческого учета электроэнергии (АСКУЭ), технический и авторский надзор над АСКУЭ</t>
  </si>
  <si>
    <t>в связи с деваливации</t>
  </si>
  <si>
    <t xml:space="preserve">Экономия по процедуре гос. закупок. Корректировка ИП будет проводиться согласно Правилам формирования тарифов №90 от 20 ноября 2019 года. </t>
  </si>
  <si>
    <t xml:space="preserve">Информация субъекта естественной монополии об исполнении инвестиционных программ на 9 месяцев 2020 года ГКП на ПХВ "Алматы Су" УЭиИР г. Алматы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</si>
</sst>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000"/>
    <numFmt numFmtId="166" formatCode="0.000"/>
    <numFmt numFmtId="167" formatCode="#,##0.0000"/>
    <numFmt numFmtId="168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6600FF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7" fillId="0" borderId="0"/>
    <xf numFmtId="164" fontId="9" fillId="0" borderId="0" applyFont="0" applyFill="0" applyBorder="0" applyAlignment="0" applyProtection="0"/>
  </cellStyleXfs>
  <cellXfs count="114"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2" fillId="0" borderId="2" xfId="4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13" fillId="0" borderId="2" xfId="4" applyNumberFormat="1" applyFont="1" applyFill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2" fillId="0" borderId="2" xfId="4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3" fontId="12" fillId="0" borderId="2" xfId="4" applyNumberFormat="1" applyFont="1" applyFill="1" applyBorder="1" applyAlignment="1">
      <alignment horizontal="center" vertical="center"/>
    </xf>
    <xf numFmtId="3" fontId="13" fillId="0" borderId="2" xfId="5" applyNumberFormat="1" applyFont="1" applyFill="1" applyBorder="1" applyAlignment="1">
      <alignment horizontal="center" vertical="center" wrapText="1"/>
    </xf>
    <xf numFmtId="3" fontId="13" fillId="0" borderId="2" xfId="4" applyNumberFormat="1" applyFont="1" applyFill="1" applyBorder="1" applyAlignment="1">
      <alignment horizontal="center" vertical="center"/>
    </xf>
    <xf numFmtId="3" fontId="13" fillId="2" borderId="2" xfId="4" applyNumberFormat="1" applyFont="1" applyFill="1" applyBorder="1" applyAlignment="1">
      <alignment horizontal="center" vertical="center"/>
    </xf>
    <xf numFmtId="3" fontId="12" fillId="2" borderId="2" xfId="4" applyNumberFormat="1" applyFont="1" applyFill="1" applyBorder="1" applyAlignment="1">
      <alignment horizontal="center" vertical="center"/>
    </xf>
    <xf numFmtId="3" fontId="16" fillId="0" borderId="2" xfId="5" applyNumberFormat="1" applyFont="1" applyFill="1" applyBorder="1" applyAlignment="1">
      <alignment horizontal="center" vertical="center" wrapText="1"/>
    </xf>
    <xf numFmtId="3" fontId="2" fillId="0" borderId="2" xfId="4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3" fontId="12" fillId="0" borderId="2" xfId="3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" xfId="2" applyNumberFormat="1" applyFont="1" applyFill="1" applyBorder="1" applyAlignment="1">
      <alignment horizontal="center" vertical="center" wrapText="1"/>
    </xf>
    <xf numFmtId="3" fontId="12" fillId="0" borderId="2" xfId="6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2" fillId="0" borderId="2" xfId="2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left" vertical="center" wrapText="1"/>
    </xf>
    <xf numFmtId="3" fontId="2" fillId="0" borderId="2" xfId="4" applyNumberFormat="1" applyFont="1" applyFill="1" applyBorder="1" applyAlignment="1">
      <alignment horizontal="left" vertical="center" wrapText="1"/>
    </xf>
    <xf numFmtId="3" fontId="13" fillId="0" borderId="2" xfId="4" applyNumberFormat="1" applyFont="1" applyFill="1" applyBorder="1" applyAlignment="1">
      <alignment horizontal="left" vertical="center" wrapText="1"/>
    </xf>
    <xf numFmtId="3" fontId="12" fillId="0" borderId="2" xfId="4" applyNumberFormat="1" applyFont="1" applyFill="1" applyBorder="1" applyAlignment="1">
      <alignment horizontal="left" vertical="center" wrapText="1"/>
    </xf>
    <xf numFmtId="3" fontId="13" fillId="0" borderId="2" xfId="5" applyNumberFormat="1" applyFont="1" applyFill="1" applyBorder="1" applyAlignment="1">
      <alignment horizontal="left" vertical="center" wrapText="1"/>
    </xf>
    <xf numFmtId="3" fontId="16" fillId="0" borderId="2" xfId="5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22" fillId="0" borderId="2" xfId="4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22" fillId="0" borderId="2" xfId="4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3" fontId="23" fillId="0" borderId="2" xfId="4" applyNumberFormat="1" applyFont="1" applyFill="1" applyBorder="1" applyAlignment="1">
      <alignment horizontal="center" vertical="center"/>
    </xf>
    <xf numFmtId="3" fontId="23" fillId="2" borderId="2" xfId="4" applyNumberFormat="1" applyFont="1" applyFill="1" applyBorder="1" applyAlignment="1">
      <alignment horizontal="center" vertical="center"/>
    </xf>
    <xf numFmtId="3" fontId="22" fillId="2" borderId="2" xfId="4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2 2" xfId="3"/>
    <cellStyle name="Обычный 2 2 6" xfId="5"/>
    <cellStyle name="Обычный 2 35" xfId="2"/>
    <cellStyle name="Обычный 4" xfId="1"/>
    <cellStyle name="Финансовый 10" xfId="6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3"/>
  <sheetViews>
    <sheetView topLeftCell="B1" zoomScale="85" zoomScaleNormal="85" workbookViewId="0">
      <pane xSplit="8" ySplit="7" topLeftCell="J12" activePane="bottomRight" state="frozen"/>
      <selection activeCell="B1" sqref="B1"/>
      <selection pane="topRight" activeCell="J1" sqref="J1"/>
      <selection pane="bottomLeft" activeCell="B8" sqref="B8"/>
      <selection pane="bottomRight" activeCell="C1" sqref="C1:Y1"/>
    </sheetView>
  </sheetViews>
  <sheetFormatPr defaultRowHeight="12.75" outlineLevelRow="2" x14ac:dyDescent="0.25"/>
  <cols>
    <col min="1" max="1" width="4" style="11" customWidth="1"/>
    <col min="2" max="2" width="13.7109375" style="11" customWidth="1"/>
    <col min="3" max="3" width="41" style="11" customWidth="1"/>
    <col min="4" max="4" width="9.7109375" style="11" customWidth="1"/>
    <col min="5" max="5" width="7.28515625" style="11" customWidth="1"/>
    <col min="6" max="6" width="8" style="11" customWidth="1"/>
    <col min="7" max="7" width="10.28515625" style="11" customWidth="1"/>
    <col min="8" max="8" width="13.28515625" style="11" customWidth="1"/>
    <col min="9" max="9" width="9.140625" style="11"/>
    <col min="10" max="10" width="9.140625" style="98"/>
    <col min="11" max="11" width="10.42578125" style="11" bestFit="1" customWidth="1"/>
    <col min="12" max="12" width="16.7109375" style="11" customWidth="1"/>
    <col min="13" max="13" width="19.28515625" style="11" customWidth="1"/>
    <col min="14" max="17" width="9.140625" style="11" customWidth="1"/>
    <col min="18" max="25" width="9.140625" style="11"/>
    <col min="26" max="26" width="11.85546875" style="11" customWidth="1"/>
    <col min="27" max="27" width="11.42578125" style="11" customWidth="1"/>
    <col min="28" max="16384" width="9.140625" style="11"/>
  </cols>
  <sheetData>
    <row r="1" spans="1:27" ht="39" customHeight="1" x14ac:dyDescent="0.25">
      <c r="A1" s="80"/>
      <c r="B1" s="80"/>
      <c r="C1" s="111" t="s">
        <v>231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7" ht="15" customHeight="1" x14ac:dyDescent="0.25">
      <c r="A2" s="81"/>
      <c r="B2" s="81"/>
      <c r="C2" s="111" t="s">
        <v>220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4" spans="1:27" s="34" customFormat="1" ht="90.75" customHeight="1" x14ac:dyDescent="0.25">
      <c r="A4" s="112" t="s">
        <v>0</v>
      </c>
      <c r="B4" s="112" t="s">
        <v>1</v>
      </c>
      <c r="C4" s="112"/>
      <c r="D4" s="112"/>
      <c r="E4" s="112"/>
      <c r="F4" s="112"/>
      <c r="G4" s="112"/>
      <c r="H4" s="112" t="s">
        <v>218</v>
      </c>
      <c r="I4" s="112" t="s">
        <v>222</v>
      </c>
      <c r="J4" s="112"/>
      <c r="K4" s="112"/>
      <c r="L4" s="112"/>
      <c r="M4" s="112" t="s">
        <v>9</v>
      </c>
      <c r="N4" s="112"/>
      <c r="O4" s="112"/>
      <c r="P4" s="112"/>
      <c r="Q4" s="3"/>
      <c r="R4" s="112" t="s">
        <v>17</v>
      </c>
      <c r="S4" s="112"/>
      <c r="T4" s="112"/>
      <c r="U4" s="112"/>
      <c r="V4" s="112"/>
      <c r="W4" s="112"/>
      <c r="X4" s="112"/>
      <c r="Y4" s="112"/>
      <c r="Z4" s="112" t="s">
        <v>18</v>
      </c>
      <c r="AA4" s="112" t="s">
        <v>19</v>
      </c>
    </row>
    <row r="5" spans="1:27" s="34" customFormat="1" ht="135" customHeight="1" x14ac:dyDescent="0.25">
      <c r="A5" s="112"/>
      <c r="B5" s="112" t="s">
        <v>2</v>
      </c>
      <c r="C5" s="112" t="s">
        <v>3</v>
      </c>
      <c r="D5" s="112" t="s">
        <v>4</v>
      </c>
      <c r="E5" s="112" t="s">
        <v>5</v>
      </c>
      <c r="F5" s="112"/>
      <c r="G5" s="112" t="s">
        <v>6</v>
      </c>
      <c r="H5" s="112"/>
      <c r="I5" s="102" t="s">
        <v>7</v>
      </c>
      <c r="J5" s="113" t="s">
        <v>8</v>
      </c>
      <c r="K5" s="112" t="s">
        <v>10</v>
      </c>
      <c r="L5" s="112" t="s">
        <v>11</v>
      </c>
      <c r="M5" s="112" t="s">
        <v>12</v>
      </c>
      <c r="N5" s="112"/>
      <c r="O5" s="112" t="s">
        <v>13</v>
      </c>
      <c r="P5" s="112" t="s">
        <v>14</v>
      </c>
      <c r="Q5" s="3"/>
      <c r="R5" s="112" t="s">
        <v>30</v>
      </c>
      <c r="S5" s="112"/>
      <c r="T5" s="112" t="s">
        <v>20</v>
      </c>
      <c r="U5" s="112"/>
      <c r="V5" s="112" t="s">
        <v>21</v>
      </c>
      <c r="W5" s="112"/>
      <c r="X5" s="112" t="s">
        <v>22</v>
      </c>
      <c r="Y5" s="112"/>
      <c r="Z5" s="112"/>
      <c r="AA5" s="112"/>
    </row>
    <row r="6" spans="1:27" s="34" customFormat="1" ht="38.25" x14ac:dyDescent="0.25">
      <c r="A6" s="112"/>
      <c r="B6" s="112"/>
      <c r="C6" s="112"/>
      <c r="D6" s="112"/>
      <c r="E6" s="3" t="s">
        <v>7</v>
      </c>
      <c r="F6" s="3" t="s">
        <v>8</v>
      </c>
      <c r="G6" s="112"/>
      <c r="H6" s="112"/>
      <c r="I6" s="104"/>
      <c r="J6" s="113"/>
      <c r="K6" s="112"/>
      <c r="L6" s="112"/>
      <c r="M6" s="3" t="s">
        <v>15</v>
      </c>
      <c r="N6" s="3" t="s">
        <v>16</v>
      </c>
      <c r="O6" s="112"/>
      <c r="P6" s="112"/>
      <c r="Q6" s="3"/>
      <c r="R6" s="3" t="s">
        <v>23</v>
      </c>
      <c r="S6" s="3" t="s">
        <v>24</v>
      </c>
      <c r="T6" s="33" t="s">
        <v>23</v>
      </c>
      <c r="U6" s="33" t="s">
        <v>24</v>
      </c>
      <c r="V6" s="3" t="s">
        <v>7</v>
      </c>
      <c r="W6" s="3" t="s">
        <v>8</v>
      </c>
      <c r="X6" s="33" t="s">
        <v>23</v>
      </c>
      <c r="Y6" s="33" t="s">
        <v>24</v>
      </c>
      <c r="Z6" s="112"/>
      <c r="AA6" s="112"/>
    </row>
    <row r="7" spans="1:27" ht="25.5" customHeigh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10">
        <v>9</v>
      </c>
      <c r="J7" s="94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/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  <c r="Z7" s="10">
        <v>25</v>
      </c>
      <c r="AA7" s="10">
        <v>26</v>
      </c>
    </row>
    <row r="8" spans="1:27" ht="32.25" customHeight="1" x14ac:dyDescent="0.25">
      <c r="A8" s="3"/>
      <c r="B8" s="3" t="s">
        <v>163</v>
      </c>
      <c r="C8" s="1" t="s">
        <v>217</v>
      </c>
      <c r="D8" s="3"/>
      <c r="E8" s="3"/>
      <c r="F8" s="3"/>
      <c r="G8" s="3"/>
      <c r="H8" s="105">
        <v>-906097</v>
      </c>
      <c r="I8" s="9">
        <f>I9+I12+I19+I34+I65+I73+I78+I89+I105+I131+I133+I138+I151</f>
        <v>2161749</v>
      </c>
      <c r="J8" s="95">
        <f>J9+J12+J19+J34+J65+J73+J78+J89+J105+J131+J133+J138+J151</f>
        <v>1705679</v>
      </c>
      <c r="K8" s="9">
        <f>K9+K12+K19+K34+K65+K73+K78+K89+K105+K131+K133+K138+K151</f>
        <v>456070</v>
      </c>
      <c r="L8" s="9"/>
      <c r="M8" s="9">
        <f>M9+M12+M19+M34+M65+M73+M78+M89+M105+M131+M133+M138+M151</f>
        <v>1705679</v>
      </c>
      <c r="N8" s="10"/>
      <c r="O8" s="10"/>
      <c r="P8" s="10"/>
      <c r="Q8" s="10"/>
      <c r="R8" s="10"/>
      <c r="S8" s="10"/>
      <c r="T8" s="35">
        <v>59</v>
      </c>
      <c r="U8" s="35"/>
      <c r="V8" s="35"/>
      <c r="W8" s="35"/>
      <c r="X8" s="35">
        <v>1917</v>
      </c>
      <c r="Y8" s="35"/>
      <c r="Z8" s="10"/>
      <c r="AA8" s="10"/>
    </row>
    <row r="9" spans="1:27" x14ac:dyDescent="0.25">
      <c r="A9" s="3"/>
      <c r="B9" s="3"/>
      <c r="C9" s="37" t="s">
        <v>43</v>
      </c>
      <c r="D9" s="36" t="s">
        <v>37</v>
      </c>
      <c r="E9" s="19">
        <v>2</v>
      </c>
      <c r="F9" s="9">
        <f>F12</f>
        <v>2</v>
      </c>
      <c r="G9" s="3"/>
      <c r="H9" s="106"/>
      <c r="I9" s="9">
        <f>I10+I11</f>
        <v>501094</v>
      </c>
      <c r="J9" s="95">
        <f>J10+J11</f>
        <v>450984</v>
      </c>
      <c r="K9" s="9">
        <f t="shared" ref="K9" si="0">K10+K11</f>
        <v>50110</v>
      </c>
      <c r="L9" s="108" t="s">
        <v>223</v>
      </c>
      <c r="M9" s="9">
        <f>M10+M11</f>
        <v>450984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5.5" hidden="1" customHeight="1" outlineLevel="1" x14ac:dyDescent="0.25">
      <c r="A10" s="3"/>
      <c r="B10" s="3"/>
      <c r="C10" s="38" t="s">
        <v>36</v>
      </c>
      <c r="D10" s="39" t="s">
        <v>37</v>
      </c>
      <c r="E10" s="3">
        <v>1</v>
      </c>
      <c r="F10" s="3">
        <v>1</v>
      </c>
      <c r="G10" s="3" t="s">
        <v>27</v>
      </c>
      <c r="H10" s="106"/>
      <c r="I10" s="67">
        <v>266553</v>
      </c>
      <c r="J10" s="67">
        <v>239897</v>
      </c>
      <c r="K10" s="17">
        <f>I10-J10</f>
        <v>26656</v>
      </c>
      <c r="L10" s="108"/>
      <c r="M10" s="67">
        <v>239897</v>
      </c>
      <c r="N10" s="10"/>
      <c r="O10" s="10"/>
      <c r="P10" s="10"/>
      <c r="Q10" s="10"/>
      <c r="R10" s="10"/>
      <c r="S10" s="10"/>
      <c r="T10" s="41"/>
      <c r="U10" s="10"/>
      <c r="V10" s="10"/>
      <c r="W10" s="10"/>
      <c r="X10" s="10"/>
      <c r="Y10" s="10"/>
      <c r="Z10" s="10"/>
      <c r="AA10" s="10"/>
    </row>
    <row r="11" spans="1:27" ht="12.75" hidden="1" customHeight="1" outlineLevel="1" x14ac:dyDescent="0.25">
      <c r="A11" s="3"/>
      <c r="B11" s="42"/>
      <c r="C11" s="38" t="s">
        <v>38</v>
      </c>
      <c r="D11" s="39" t="s">
        <v>37</v>
      </c>
      <c r="E11" s="3">
        <v>1</v>
      </c>
      <c r="F11" s="3">
        <v>1</v>
      </c>
      <c r="G11" s="3" t="s">
        <v>27</v>
      </c>
      <c r="H11" s="106"/>
      <c r="I11" s="67">
        <v>234541</v>
      </c>
      <c r="J11" s="67">
        <v>211087</v>
      </c>
      <c r="K11" s="17">
        <f>I11-J11</f>
        <v>23454</v>
      </c>
      <c r="L11" s="108"/>
      <c r="M11" s="67">
        <f>J11</f>
        <v>211087</v>
      </c>
      <c r="N11" s="10"/>
      <c r="O11" s="10"/>
      <c r="P11" s="10"/>
      <c r="Q11" s="10"/>
      <c r="R11" s="10"/>
      <c r="S11" s="10"/>
      <c r="T11" s="41"/>
      <c r="U11" s="10"/>
      <c r="V11" s="10"/>
      <c r="W11" s="10"/>
      <c r="X11" s="10"/>
      <c r="Y11" s="10"/>
      <c r="Z11" s="10"/>
      <c r="AA11" s="10"/>
    </row>
    <row r="12" spans="1:27" ht="25.5" collapsed="1" x14ac:dyDescent="0.25">
      <c r="A12" s="3"/>
      <c r="B12" s="42"/>
      <c r="C12" s="37" t="s">
        <v>39</v>
      </c>
      <c r="D12" s="36"/>
      <c r="E12" s="12">
        <f>E13+E16</f>
        <v>4</v>
      </c>
      <c r="F12" s="12">
        <f t="shared" ref="F12" si="1">F13+F16</f>
        <v>2</v>
      </c>
      <c r="G12" s="12"/>
      <c r="H12" s="106"/>
      <c r="I12" s="9">
        <f>I13+I16</f>
        <v>14360</v>
      </c>
      <c r="J12" s="95">
        <f>J13+J16</f>
        <v>3160</v>
      </c>
      <c r="K12" s="9">
        <f t="shared" ref="K12" si="2">K13+K16</f>
        <v>11200</v>
      </c>
      <c r="L12" s="108"/>
      <c r="M12" s="9">
        <f>M13+M16</f>
        <v>3160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25.5" hidden="1" customHeight="1" outlineLevel="1" x14ac:dyDescent="0.25">
      <c r="A13" s="3"/>
      <c r="B13" s="3"/>
      <c r="C13" s="43" t="s">
        <v>40</v>
      </c>
      <c r="D13" s="44" t="s">
        <v>41</v>
      </c>
      <c r="E13" s="45">
        <f>E14+E15</f>
        <v>2</v>
      </c>
      <c r="F13" s="45">
        <f>F14+F15</f>
        <v>0</v>
      </c>
      <c r="G13" s="3" t="s">
        <v>27</v>
      </c>
      <c r="H13" s="106"/>
      <c r="I13" s="25">
        <f>I14+I15</f>
        <v>11200</v>
      </c>
      <c r="J13" s="96">
        <f>J14+J15</f>
        <v>0</v>
      </c>
      <c r="K13" s="25">
        <f>K14+K15</f>
        <v>11200</v>
      </c>
      <c r="L13" s="108"/>
      <c r="M13" s="25">
        <f>M14+M15</f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25.5" hidden="1" customHeight="1" outlineLevel="1" x14ac:dyDescent="0.25">
      <c r="A14" s="3"/>
      <c r="B14" s="3"/>
      <c r="C14" s="38" t="s">
        <v>36</v>
      </c>
      <c r="D14" s="39" t="s">
        <v>41</v>
      </c>
      <c r="E14" s="15">
        <v>1</v>
      </c>
      <c r="F14" s="3"/>
      <c r="G14" s="3" t="s">
        <v>27</v>
      </c>
      <c r="H14" s="106"/>
      <c r="I14" s="67">
        <v>3601</v>
      </c>
      <c r="J14" s="67"/>
      <c r="K14" s="17">
        <f t="shared" ref="K14:K15" si="3">I14-J14</f>
        <v>3601</v>
      </c>
      <c r="L14" s="108"/>
      <c r="M14" s="6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hidden="1" customHeight="1" outlineLevel="1" x14ac:dyDescent="0.25">
      <c r="A15" s="3"/>
      <c r="B15" s="3"/>
      <c r="C15" s="38" t="s">
        <v>38</v>
      </c>
      <c r="D15" s="39" t="s">
        <v>41</v>
      </c>
      <c r="E15" s="15">
        <v>1</v>
      </c>
      <c r="F15" s="3"/>
      <c r="G15" s="3" t="s">
        <v>27</v>
      </c>
      <c r="H15" s="106"/>
      <c r="I15" s="67">
        <v>7599</v>
      </c>
      <c r="J15" s="67"/>
      <c r="K15" s="17">
        <f t="shared" si="3"/>
        <v>7599</v>
      </c>
      <c r="L15" s="108"/>
      <c r="M15" s="67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5.5" hidden="1" customHeight="1" outlineLevel="1" x14ac:dyDescent="0.25">
      <c r="A16" s="3"/>
      <c r="B16" s="3"/>
      <c r="C16" s="43" t="s">
        <v>42</v>
      </c>
      <c r="D16" s="44" t="s">
        <v>41</v>
      </c>
      <c r="E16" s="45">
        <v>2</v>
      </c>
      <c r="F16" s="3">
        <f>F17+F18</f>
        <v>2</v>
      </c>
      <c r="G16" s="3" t="s">
        <v>27</v>
      </c>
      <c r="H16" s="106"/>
      <c r="I16" s="25">
        <f>I17+I18</f>
        <v>3160</v>
      </c>
      <c r="J16" s="96">
        <f>J17+J18</f>
        <v>3160</v>
      </c>
      <c r="K16" s="25">
        <f t="shared" ref="K16" si="4">K17+K18</f>
        <v>0</v>
      </c>
      <c r="L16" s="108"/>
      <c r="M16" s="25">
        <f>M17+M18</f>
        <v>3160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5.5" hidden="1" customHeight="1" outlineLevel="1" x14ac:dyDescent="0.25">
      <c r="A17" s="3"/>
      <c r="B17" s="3"/>
      <c r="C17" s="38" t="s">
        <v>36</v>
      </c>
      <c r="D17" s="39" t="s">
        <v>41</v>
      </c>
      <c r="E17" s="15">
        <v>1</v>
      </c>
      <c r="F17" s="3">
        <v>1</v>
      </c>
      <c r="G17" s="3" t="s">
        <v>27</v>
      </c>
      <c r="H17" s="106"/>
      <c r="I17" s="67">
        <v>533</v>
      </c>
      <c r="J17" s="67">
        <v>533</v>
      </c>
      <c r="K17" s="17">
        <f>I17-J17</f>
        <v>0</v>
      </c>
      <c r="L17" s="108"/>
      <c r="M17" s="67">
        <f>J17</f>
        <v>533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hidden="1" customHeight="1" outlineLevel="1" x14ac:dyDescent="0.25">
      <c r="A18" s="3"/>
      <c r="B18" s="3"/>
      <c r="C18" s="38" t="s">
        <v>38</v>
      </c>
      <c r="D18" s="39" t="s">
        <v>41</v>
      </c>
      <c r="E18" s="15">
        <v>1</v>
      </c>
      <c r="F18" s="3">
        <v>1</v>
      </c>
      <c r="G18" s="3" t="s">
        <v>27</v>
      </c>
      <c r="H18" s="106"/>
      <c r="I18" s="67">
        <v>2627</v>
      </c>
      <c r="J18" s="67">
        <v>2627</v>
      </c>
      <c r="K18" s="17">
        <f t="shared" ref="K18" si="5">I18-J18</f>
        <v>0</v>
      </c>
      <c r="L18" s="108"/>
      <c r="M18" s="67">
        <f>J18</f>
        <v>2627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collapsed="1" x14ac:dyDescent="0.25">
      <c r="A19" s="3"/>
      <c r="B19" s="3"/>
      <c r="C19" s="1" t="s">
        <v>25</v>
      </c>
      <c r="D19" s="3"/>
      <c r="E19" s="13">
        <f>SUM(E20:E33)</f>
        <v>14812</v>
      </c>
      <c r="F19" s="13">
        <v>14812</v>
      </c>
      <c r="G19" s="13"/>
      <c r="H19" s="106"/>
      <c r="I19" s="13">
        <f>SUM(I20:I33)</f>
        <v>906619</v>
      </c>
      <c r="J19" s="97">
        <f>SUM(J20:J33)</f>
        <v>813485</v>
      </c>
      <c r="K19" s="13">
        <f t="shared" ref="K19" si="6">SUM(K20:K33)</f>
        <v>93134</v>
      </c>
      <c r="L19" s="108"/>
      <c r="M19" s="13">
        <f>SUM(M20:M33)</f>
        <v>813485</v>
      </c>
      <c r="N19" s="13">
        <f t="shared" ref="N19:Q19" si="7">SUM(N20:N33)</f>
        <v>0</v>
      </c>
      <c r="O19" s="13">
        <f t="shared" si="7"/>
        <v>0</v>
      </c>
      <c r="P19" s="13">
        <f t="shared" si="7"/>
        <v>0</v>
      </c>
      <c r="Q19" s="13">
        <f t="shared" si="7"/>
        <v>0</v>
      </c>
      <c r="R19" s="13"/>
      <c r="S19" s="13"/>
      <c r="T19" s="13"/>
      <c r="U19" s="13"/>
      <c r="V19" s="46"/>
      <c r="W19" s="47"/>
      <c r="X19" s="13"/>
      <c r="Y19" s="10"/>
      <c r="Z19" s="10"/>
      <c r="AA19" s="10"/>
    </row>
    <row r="20" spans="1:27" ht="63.75" hidden="1" customHeight="1" outlineLevel="1" x14ac:dyDescent="0.25">
      <c r="A20" s="3"/>
      <c r="B20" s="3"/>
      <c r="C20" s="38" t="s">
        <v>180</v>
      </c>
      <c r="D20" s="48" t="s">
        <v>26</v>
      </c>
      <c r="E20" s="15">
        <v>174</v>
      </c>
      <c r="F20" s="15">
        <v>174</v>
      </c>
      <c r="G20" s="3" t="s">
        <v>27</v>
      </c>
      <c r="H20" s="106"/>
      <c r="I20" s="67">
        <v>9994</v>
      </c>
      <c r="J20" s="67">
        <v>8688</v>
      </c>
      <c r="K20" s="17">
        <f t="shared" ref="K20:K32" si="8">I20-J20</f>
        <v>1306</v>
      </c>
      <c r="L20" s="108"/>
      <c r="M20" s="67">
        <f>J20</f>
        <v>8688</v>
      </c>
      <c r="N20" s="10"/>
      <c r="O20" s="10"/>
      <c r="P20" s="10"/>
      <c r="Q20" s="10"/>
      <c r="R20" s="49">
        <f>3.196*1</f>
        <v>3.1960000000000002</v>
      </c>
      <c r="S20" s="10"/>
      <c r="T20" s="10"/>
      <c r="U20" s="10"/>
      <c r="V20" s="50">
        <f>(9600*72*(0.002*0.0375)*5.62)*1/43000000*100</f>
        <v>6.7753674418604651E-4</v>
      </c>
      <c r="W20" s="10"/>
      <c r="X20" s="10">
        <v>1</v>
      </c>
      <c r="Y20" s="10"/>
      <c r="Z20" s="10"/>
      <c r="AA20" s="10"/>
    </row>
    <row r="21" spans="1:27" ht="63.75" hidden="1" customHeight="1" outlineLevel="1" x14ac:dyDescent="0.25">
      <c r="A21" s="3"/>
      <c r="B21" s="3"/>
      <c r="C21" s="38" t="s">
        <v>181</v>
      </c>
      <c r="D21" s="48" t="s">
        <v>26</v>
      </c>
      <c r="E21" s="15">
        <v>1706</v>
      </c>
      <c r="F21" s="15">
        <v>1706</v>
      </c>
      <c r="G21" s="3" t="s">
        <v>27</v>
      </c>
      <c r="H21" s="106"/>
      <c r="I21" s="67">
        <v>33838</v>
      </c>
      <c r="J21" s="67">
        <v>30454</v>
      </c>
      <c r="K21" s="17">
        <f t="shared" si="8"/>
        <v>3384</v>
      </c>
      <c r="L21" s="108"/>
      <c r="M21" s="67">
        <f t="shared" ref="M21:M33" si="9">J21</f>
        <v>30454</v>
      </c>
      <c r="N21" s="10"/>
      <c r="O21" s="10"/>
      <c r="P21" s="10"/>
      <c r="Q21" s="10"/>
      <c r="R21" s="49">
        <f>3.196*4</f>
        <v>12.784000000000001</v>
      </c>
      <c r="S21" s="10"/>
      <c r="T21" s="10"/>
      <c r="U21" s="10"/>
      <c r="V21" s="50">
        <f>(9600*72*(0.002*0.0375)*5.62)*4/43000000*100</f>
        <v>2.710146976744186E-3</v>
      </c>
      <c r="W21" s="10"/>
      <c r="X21" s="10">
        <v>4</v>
      </c>
      <c r="Y21" s="10"/>
      <c r="Z21" s="10"/>
      <c r="AA21" s="10"/>
    </row>
    <row r="22" spans="1:27" ht="63.75" hidden="1" customHeight="1" outlineLevel="1" x14ac:dyDescent="0.25">
      <c r="A22" s="3"/>
      <c r="B22" s="3"/>
      <c r="C22" s="2" t="s">
        <v>182</v>
      </c>
      <c r="D22" s="48" t="s">
        <v>26</v>
      </c>
      <c r="E22" s="15">
        <v>629</v>
      </c>
      <c r="F22" s="15">
        <v>629</v>
      </c>
      <c r="G22" s="3" t="s">
        <v>27</v>
      </c>
      <c r="H22" s="106"/>
      <c r="I22" s="67">
        <v>34690</v>
      </c>
      <c r="J22" s="67">
        <v>30944</v>
      </c>
      <c r="K22" s="17">
        <f t="shared" si="8"/>
        <v>3746</v>
      </c>
      <c r="L22" s="108"/>
      <c r="M22" s="67">
        <f t="shared" si="9"/>
        <v>30944</v>
      </c>
      <c r="N22" s="10"/>
      <c r="O22" s="10"/>
      <c r="P22" s="10"/>
      <c r="Q22" s="10"/>
      <c r="R22" s="49">
        <f>3.196*2</f>
        <v>6.3920000000000003</v>
      </c>
      <c r="S22" s="10" t="s">
        <v>28</v>
      </c>
      <c r="T22" s="10">
        <v>100</v>
      </c>
      <c r="U22" s="10">
        <v>100</v>
      </c>
      <c r="V22" s="51">
        <v>6.0000000000000001E-3</v>
      </c>
      <c r="W22" s="10">
        <v>6.0000000000000001E-3</v>
      </c>
      <c r="X22" s="10">
        <v>2</v>
      </c>
      <c r="Y22" s="10"/>
      <c r="Z22" s="10" t="s">
        <v>29</v>
      </c>
      <c r="AA22" s="10"/>
    </row>
    <row r="23" spans="1:27" ht="38.25" hidden="1" customHeight="1" outlineLevel="1" x14ac:dyDescent="0.25">
      <c r="A23" s="3"/>
      <c r="B23" s="3"/>
      <c r="C23" s="38" t="s">
        <v>183</v>
      </c>
      <c r="D23" s="48" t="s">
        <v>26</v>
      </c>
      <c r="E23" s="15">
        <v>437</v>
      </c>
      <c r="F23" s="15">
        <v>437</v>
      </c>
      <c r="G23" s="3" t="s">
        <v>27</v>
      </c>
      <c r="H23" s="106"/>
      <c r="I23" s="67">
        <v>15909</v>
      </c>
      <c r="J23" s="67">
        <v>14318</v>
      </c>
      <c r="K23" s="17">
        <f t="shared" si="8"/>
        <v>1591</v>
      </c>
      <c r="L23" s="108"/>
      <c r="M23" s="67">
        <f t="shared" si="9"/>
        <v>14318</v>
      </c>
      <c r="N23" s="10"/>
      <c r="O23" s="10"/>
      <c r="P23" s="10"/>
      <c r="Q23" s="10"/>
      <c r="R23" s="49">
        <f>3.196*2</f>
        <v>6.3920000000000003</v>
      </c>
      <c r="S23" s="10"/>
      <c r="T23" s="10"/>
      <c r="U23" s="10"/>
      <c r="V23" s="52">
        <f>(9600*72*(0.002*0.0375)*5.62)*2/43000000*100</f>
        <v>1.355073488372093E-3</v>
      </c>
      <c r="W23" s="10"/>
      <c r="X23" s="10">
        <v>2</v>
      </c>
      <c r="Y23" s="10"/>
      <c r="Z23" s="10"/>
      <c r="AA23" s="10"/>
    </row>
    <row r="24" spans="1:27" ht="102" hidden="1" customHeight="1" outlineLevel="1" x14ac:dyDescent="0.25">
      <c r="A24" s="3"/>
      <c r="B24" s="3"/>
      <c r="C24" s="53" t="s">
        <v>34</v>
      </c>
      <c r="D24" s="48" t="s">
        <v>26</v>
      </c>
      <c r="E24" s="15">
        <v>1046</v>
      </c>
      <c r="F24" s="15">
        <v>1046</v>
      </c>
      <c r="G24" s="3" t="s">
        <v>27</v>
      </c>
      <c r="H24" s="106"/>
      <c r="I24" s="67">
        <v>47565</v>
      </c>
      <c r="J24" s="67">
        <v>42129</v>
      </c>
      <c r="K24" s="17">
        <f t="shared" si="8"/>
        <v>5436</v>
      </c>
      <c r="L24" s="108"/>
      <c r="M24" s="67">
        <f t="shared" si="9"/>
        <v>42129</v>
      </c>
      <c r="N24" s="10"/>
      <c r="O24" s="10"/>
      <c r="P24" s="10"/>
      <c r="Q24" s="10"/>
      <c r="R24" s="49">
        <f>3.196*10</f>
        <v>31.96</v>
      </c>
      <c r="S24" s="10"/>
      <c r="T24" s="10"/>
      <c r="U24" s="10"/>
      <c r="V24" s="50">
        <f>(9600*72*(0.002*0.0375)*5.62)*10/43000000*100</f>
        <v>6.7753674418604649E-3</v>
      </c>
      <c r="W24" s="10"/>
      <c r="X24" s="10">
        <v>10</v>
      </c>
      <c r="Y24" s="10"/>
      <c r="Z24" s="10"/>
      <c r="AA24" s="10"/>
    </row>
    <row r="25" spans="1:27" ht="63.75" hidden="1" customHeight="1" outlineLevel="1" x14ac:dyDescent="0.25">
      <c r="A25" s="3"/>
      <c r="B25" s="3"/>
      <c r="C25" s="38" t="s">
        <v>184</v>
      </c>
      <c r="D25" s="48" t="s">
        <v>26</v>
      </c>
      <c r="E25" s="15">
        <v>408</v>
      </c>
      <c r="F25" s="15">
        <v>408</v>
      </c>
      <c r="G25" s="3" t="s">
        <v>27</v>
      </c>
      <c r="H25" s="106"/>
      <c r="I25" s="67">
        <v>16402</v>
      </c>
      <c r="J25" s="67">
        <v>14762</v>
      </c>
      <c r="K25" s="17">
        <f t="shared" si="8"/>
        <v>1640</v>
      </c>
      <c r="L25" s="108"/>
      <c r="M25" s="67">
        <f t="shared" si="9"/>
        <v>14762</v>
      </c>
      <c r="N25" s="10"/>
      <c r="O25" s="10"/>
      <c r="P25" s="10"/>
      <c r="Q25" s="10"/>
      <c r="R25" s="49">
        <f>3.196*1</f>
        <v>3.1960000000000002</v>
      </c>
      <c r="S25" s="10"/>
      <c r="T25" s="10"/>
      <c r="U25" s="10"/>
      <c r="V25" s="54">
        <f>(9600*72*(0.002*0.0375)*5.62)*1/43000000*100</f>
        <v>6.7753674418604651E-4</v>
      </c>
      <c r="W25" s="10"/>
      <c r="X25" s="10">
        <v>1</v>
      </c>
      <c r="Y25" s="10"/>
      <c r="Z25" s="10"/>
      <c r="AA25" s="10"/>
    </row>
    <row r="26" spans="1:27" ht="63.75" hidden="1" customHeight="1" outlineLevel="1" x14ac:dyDescent="0.25">
      <c r="A26" s="3"/>
      <c r="B26" s="3"/>
      <c r="C26" s="38" t="s">
        <v>185</v>
      </c>
      <c r="D26" s="48" t="s">
        <v>26</v>
      </c>
      <c r="E26" s="15">
        <v>1801</v>
      </c>
      <c r="F26" s="15">
        <v>1801</v>
      </c>
      <c r="G26" s="3" t="s">
        <v>27</v>
      </c>
      <c r="H26" s="106"/>
      <c r="I26" s="67">
        <v>44740</v>
      </c>
      <c r="J26" s="67">
        <v>40266</v>
      </c>
      <c r="K26" s="17">
        <f t="shared" si="8"/>
        <v>4474</v>
      </c>
      <c r="L26" s="108"/>
      <c r="M26" s="67">
        <f t="shared" si="9"/>
        <v>40266</v>
      </c>
      <c r="N26" s="10"/>
      <c r="O26" s="10"/>
      <c r="P26" s="10"/>
      <c r="Q26" s="10"/>
      <c r="R26" s="49">
        <f>3.196*4</f>
        <v>12.784000000000001</v>
      </c>
      <c r="S26" s="10"/>
      <c r="T26" s="10"/>
      <c r="U26" s="10"/>
      <c r="V26" s="54">
        <f>(9600*72*(0.002*0.05)*5.62)*4/43000000*100</f>
        <v>3.613529302325582E-3</v>
      </c>
      <c r="W26" s="10"/>
      <c r="X26" s="10">
        <v>4</v>
      </c>
      <c r="Y26" s="10"/>
      <c r="Z26" s="10"/>
      <c r="AA26" s="10"/>
    </row>
    <row r="27" spans="1:27" ht="63.75" hidden="1" customHeight="1" outlineLevel="1" x14ac:dyDescent="0.25">
      <c r="A27" s="3"/>
      <c r="B27" s="3"/>
      <c r="C27" s="38" t="s">
        <v>186</v>
      </c>
      <c r="D27" s="48" t="s">
        <v>26</v>
      </c>
      <c r="E27" s="15">
        <v>983</v>
      </c>
      <c r="F27" s="15">
        <v>983</v>
      </c>
      <c r="G27" s="3" t="s">
        <v>27</v>
      </c>
      <c r="H27" s="106"/>
      <c r="I27" s="67">
        <v>39833</v>
      </c>
      <c r="J27" s="67">
        <v>35850</v>
      </c>
      <c r="K27" s="17">
        <f t="shared" si="8"/>
        <v>3983</v>
      </c>
      <c r="L27" s="108"/>
      <c r="M27" s="67">
        <f t="shared" si="9"/>
        <v>35850</v>
      </c>
      <c r="N27" s="10"/>
      <c r="O27" s="10"/>
      <c r="P27" s="10"/>
      <c r="Q27" s="10"/>
      <c r="R27" s="49">
        <f>3.196*7</f>
        <v>22.372</v>
      </c>
      <c r="S27" s="10"/>
      <c r="T27" s="10"/>
      <c r="U27" s="10"/>
      <c r="V27" s="50">
        <f>(9600*72*(0.002*0.0625)*5.62)*7/43000000*100</f>
        <v>7.9045953488372095E-3</v>
      </c>
      <c r="W27" s="10"/>
      <c r="X27" s="10">
        <v>7</v>
      </c>
      <c r="Y27" s="10"/>
      <c r="Z27" s="10"/>
      <c r="AA27" s="10"/>
    </row>
    <row r="28" spans="1:27" ht="76.5" hidden="1" customHeight="1" outlineLevel="1" x14ac:dyDescent="0.25">
      <c r="A28" s="3"/>
      <c r="B28" s="3"/>
      <c r="C28" s="38" t="s">
        <v>187</v>
      </c>
      <c r="D28" s="48" t="s">
        <v>26</v>
      </c>
      <c r="E28" s="15">
        <v>1602</v>
      </c>
      <c r="F28" s="15">
        <v>1602</v>
      </c>
      <c r="G28" s="3" t="s">
        <v>27</v>
      </c>
      <c r="H28" s="106"/>
      <c r="I28" s="67">
        <v>40556</v>
      </c>
      <c r="J28" s="98">
        <v>36500</v>
      </c>
      <c r="K28" s="17">
        <f t="shared" si="8"/>
        <v>4056</v>
      </c>
      <c r="L28" s="108"/>
      <c r="M28" s="67">
        <f t="shared" si="9"/>
        <v>36500</v>
      </c>
      <c r="N28" s="10"/>
      <c r="O28" s="10"/>
      <c r="P28" s="10"/>
      <c r="Q28" s="10"/>
      <c r="R28" s="49">
        <f>3.196*3</f>
        <v>9.588000000000001</v>
      </c>
      <c r="S28" s="10"/>
      <c r="T28" s="10"/>
      <c r="U28" s="10"/>
      <c r="V28" s="50">
        <f>(9600*72*(0.002*0.025)*5.62)*3/43000000*100</f>
        <v>1.355073488372093E-3</v>
      </c>
      <c r="W28" s="10"/>
      <c r="X28" s="10">
        <v>3</v>
      </c>
      <c r="Y28" s="10"/>
      <c r="Z28" s="10"/>
      <c r="AA28" s="10"/>
    </row>
    <row r="29" spans="1:27" ht="76.5" hidden="1" customHeight="1" outlineLevel="1" x14ac:dyDescent="0.25">
      <c r="A29" s="3"/>
      <c r="B29" s="3"/>
      <c r="C29" s="38" t="s">
        <v>188</v>
      </c>
      <c r="D29" s="48" t="s">
        <v>26</v>
      </c>
      <c r="E29" s="15">
        <v>1670</v>
      </c>
      <c r="F29" s="15">
        <v>1670</v>
      </c>
      <c r="G29" s="3" t="s">
        <v>27</v>
      </c>
      <c r="H29" s="106"/>
      <c r="I29" s="67">
        <v>29739</v>
      </c>
      <c r="J29" s="67">
        <v>26765</v>
      </c>
      <c r="K29" s="17">
        <f t="shared" si="8"/>
        <v>2974</v>
      </c>
      <c r="L29" s="108"/>
      <c r="M29" s="67">
        <f t="shared" si="9"/>
        <v>26765</v>
      </c>
      <c r="N29" s="10"/>
      <c r="O29" s="10"/>
      <c r="P29" s="10"/>
      <c r="Q29" s="10"/>
      <c r="R29" s="49">
        <f>3.196*5</f>
        <v>15.98</v>
      </c>
      <c r="S29" s="10"/>
      <c r="T29" s="10"/>
      <c r="U29" s="10"/>
      <c r="V29" s="50">
        <f>(9600*72*(0.002*0.0375)*5.62)*5/43000000*100</f>
        <v>3.3876837209302325E-3</v>
      </c>
      <c r="W29" s="10"/>
      <c r="X29" s="10">
        <v>5</v>
      </c>
      <c r="Y29" s="10"/>
      <c r="Z29" s="10"/>
      <c r="AA29" s="10"/>
    </row>
    <row r="30" spans="1:27" ht="76.5" hidden="1" customHeight="1" outlineLevel="1" x14ac:dyDescent="0.25">
      <c r="A30" s="3"/>
      <c r="B30" s="3"/>
      <c r="C30" s="38" t="s">
        <v>189</v>
      </c>
      <c r="D30" s="48" t="s">
        <v>26</v>
      </c>
      <c r="E30" s="15">
        <v>2776</v>
      </c>
      <c r="F30" s="15">
        <v>2776</v>
      </c>
      <c r="G30" s="3" t="s">
        <v>27</v>
      </c>
      <c r="H30" s="106"/>
      <c r="I30" s="67">
        <v>525503</v>
      </c>
      <c r="J30" s="67">
        <v>472953</v>
      </c>
      <c r="K30" s="17">
        <f t="shared" si="8"/>
        <v>52550</v>
      </c>
      <c r="L30" s="108"/>
      <c r="M30" s="67">
        <f t="shared" si="9"/>
        <v>472953</v>
      </c>
      <c r="N30" s="10"/>
      <c r="O30" s="10"/>
      <c r="P30" s="10"/>
      <c r="Q30" s="10"/>
      <c r="R30" s="49">
        <f>3.196*7</f>
        <v>22.372</v>
      </c>
      <c r="S30" s="10"/>
      <c r="T30" s="10"/>
      <c r="U30" s="10"/>
      <c r="V30" s="50">
        <f>(9600*72*(0.002*0.15)*5.62)*7/43000000*100</f>
        <v>1.8971028837209303E-2</v>
      </c>
      <c r="W30" s="10"/>
      <c r="X30" s="10">
        <v>7</v>
      </c>
      <c r="Y30" s="10"/>
      <c r="Z30" s="10"/>
      <c r="AA30" s="10"/>
    </row>
    <row r="31" spans="1:27" ht="51" hidden="1" customHeight="1" outlineLevel="1" x14ac:dyDescent="0.25">
      <c r="A31" s="3"/>
      <c r="B31" s="3"/>
      <c r="C31" s="38" t="s">
        <v>190</v>
      </c>
      <c r="D31" s="48" t="s">
        <v>26</v>
      </c>
      <c r="E31" s="15">
        <v>94</v>
      </c>
      <c r="F31" s="15">
        <v>94</v>
      </c>
      <c r="G31" s="3" t="s">
        <v>27</v>
      </c>
      <c r="H31" s="106"/>
      <c r="I31" s="67">
        <v>4773</v>
      </c>
      <c r="J31" s="67">
        <v>4296</v>
      </c>
      <c r="K31" s="17">
        <f t="shared" si="8"/>
        <v>477</v>
      </c>
      <c r="L31" s="108"/>
      <c r="M31" s="67">
        <f t="shared" si="9"/>
        <v>4296</v>
      </c>
      <c r="N31" s="10"/>
      <c r="O31" s="10"/>
      <c r="P31" s="10"/>
      <c r="Q31" s="10"/>
      <c r="R31" s="49">
        <f>3.196*5</f>
        <v>15.98</v>
      </c>
      <c r="S31" s="10"/>
      <c r="T31" s="10"/>
      <c r="U31" s="10"/>
      <c r="V31" s="50">
        <f>(9600*72*(0.002*0.025)*5.62)*5/43000000*100</f>
        <v>2.2584558139534883E-3</v>
      </c>
      <c r="W31" s="10"/>
      <c r="X31" s="10">
        <v>5</v>
      </c>
      <c r="Y31" s="10"/>
      <c r="Z31" s="10"/>
      <c r="AA31" s="10"/>
    </row>
    <row r="32" spans="1:27" ht="51" hidden="1" customHeight="1" outlineLevel="1" x14ac:dyDescent="0.25">
      <c r="A32" s="3"/>
      <c r="B32" s="3"/>
      <c r="C32" s="38" t="s">
        <v>191</v>
      </c>
      <c r="D32" s="48" t="s">
        <v>26</v>
      </c>
      <c r="E32" s="15">
        <v>732</v>
      </c>
      <c r="F32" s="15">
        <v>732</v>
      </c>
      <c r="G32" s="3" t="s">
        <v>27</v>
      </c>
      <c r="H32" s="106"/>
      <c r="I32" s="67">
        <v>19205</v>
      </c>
      <c r="J32" s="67">
        <v>17285</v>
      </c>
      <c r="K32" s="17">
        <f t="shared" si="8"/>
        <v>1920</v>
      </c>
      <c r="L32" s="108"/>
      <c r="M32" s="67">
        <f t="shared" si="9"/>
        <v>17285</v>
      </c>
      <c r="N32" s="10"/>
      <c r="O32" s="10"/>
      <c r="P32" s="10"/>
      <c r="Q32" s="10"/>
      <c r="R32" s="49">
        <f>3.196*6</f>
        <v>19.176000000000002</v>
      </c>
      <c r="S32" s="10"/>
      <c r="T32" s="10"/>
      <c r="U32" s="10"/>
      <c r="V32" s="50">
        <f>(9600*72*(0.002*0.0375)*5.62)*6/43000000*100</f>
        <v>4.0652204651162793E-3</v>
      </c>
      <c r="W32" s="10"/>
      <c r="X32" s="10">
        <v>6</v>
      </c>
      <c r="Y32" s="10"/>
      <c r="Z32" s="10"/>
      <c r="AA32" s="10"/>
    </row>
    <row r="33" spans="1:27" ht="89.25" hidden="1" customHeight="1" outlineLevel="1" x14ac:dyDescent="0.25">
      <c r="A33" s="3"/>
      <c r="B33" s="3"/>
      <c r="C33" s="53" t="s">
        <v>35</v>
      </c>
      <c r="D33" s="48" t="s">
        <v>26</v>
      </c>
      <c r="E33" s="15">
        <v>754</v>
      </c>
      <c r="F33" s="15">
        <v>754</v>
      </c>
      <c r="G33" s="3" t="s">
        <v>27</v>
      </c>
      <c r="H33" s="106"/>
      <c r="I33" s="67">
        <v>43872</v>
      </c>
      <c r="J33" s="67">
        <v>38275</v>
      </c>
      <c r="K33" s="17">
        <f>I33-J33</f>
        <v>5597</v>
      </c>
      <c r="L33" s="108"/>
      <c r="M33" s="67">
        <f t="shared" si="9"/>
        <v>38275</v>
      </c>
      <c r="N33" s="10"/>
      <c r="O33" s="10"/>
      <c r="P33" s="10"/>
      <c r="Q33" s="10"/>
      <c r="R33" s="49">
        <f>3.196*1</f>
        <v>3.1960000000000002</v>
      </c>
      <c r="S33" s="10"/>
      <c r="T33" s="10"/>
      <c r="U33" s="10"/>
      <c r="V33" s="50">
        <f>(9600*72*(0.002*0.025)*5.62)*1/43000000*100</f>
        <v>4.5169116279069775E-4</v>
      </c>
      <c r="W33" s="10"/>
      <c r="X33" s="10">
        <v>1</v>
      </c>
      <c r="Y33" s="10"/>
      <c r="Z33" s="10"/>
      <c r="AA33" s="10"/>
    </row>
    <row r="34" spans="1:27" ht="25.5" collapsed="1" x14ac:dyDescent="0.25">
      <c r="A34" s="3"/>
      <c r="B34" s="3"/>
      <c r="C34" s="37" t="s">
        <v>44</v>
      </c>
      <c r="D34" s="36"/>
      <c r="E34" s="12">
        <f>E35+E50</f>
        <v>28</v>
      </c>
      <c r="F34" s="12">
        <f>F35+F50</f>
        <v>15</v>
      </c>
      <c r="G34" s="3"/>
      <c r="H34" s="106"/>
      <c r="I34" s="59">
        <f>I35+I50</f>
        <v>39528</v>
      </c>
      <c r="J34" s="59">
        <f>J35+J50</f>
        <v>24624</v>
      </c>
      <c r="K34" s="59">
        <f t="shared" ref="K34" si="10">K35+K50</f>
        <v>14904</v>
      </c>
      <c r="L34" s="108"/>
      <c r="M34" s="59">
        <f>M35+M50</f>
        <v>24624</v>
      </c>
      <c r="N34" s="10"/>
      <c r="O34" s="10"/>
      <c r="P34" s="10"/>
      <c r="Q34" s="10"/>
      <c r="R34" s="49"/>
      <c r="S34" s="10"/>
      <c r="T34" s="10"/>
      <c r="U34" s="10"/>
      <c r="V34" s="50"/>
      <c r="W34" s="10"/>
      <c r="X34" s="10"/>
      <c r="Y34" s="10"/>
      <c r="Z34" s="10"/>
      <c r="AA34" s="10"/>
    </row>
    <row r="35" spans="1:27" ht="27" hidden="1" customHeight="1" outlineLevel="1" x14ac:dyDescent="0.25">
      <c r="A35" s="3"/>
      <c r="B35" s="3"/>
      <c r="C35" s="55" t="s">
        <v>45</v>
      </c>
      <c r="D35" s="56" t="s">
        <v>41</v>
      </c>
      <c r="E35" s="57">
        <f>SUM(E36:E49)</f>
        <v>14</v>
      </c>
      <c r="F35" s="57">
        <f>SUM(F36:F49)</f>
        <v>1</v>
      </c>
      <c r="G35" s="57"/>
      <c r="H35" s="106"/>
      <c r="I35" s="57">
        <f t="shared" ref="I35:K35" si="11">SUM(I36:I49)</f>
        <v>29374</v>
      </c>
      <c r="J35" s="57">
        <f t="shared" si="11"/>
        <v>14472</v>
      </c>
      <c r="K35" s="57">
        <f t="shared" si="11"/>
        <v>14902</v>
      </c>
      <c r="L35" s="108"/>
      <c r="M35" s="57">
        <f t="shared" ref="M35" si="12">SUM(M36:M49)</f>
        <v>14472</v>
      </c>
      <c r="N35" s="10"/>
      <c r="O35" s="10"/>
      <c r="P35" s="10"/>
      <c r="Q35" s="10"/>
      <c r="R35" s="49"/>
      <c r="S35" s="10"/>
      <c r="T35" s="10"/>
      <c r="U35" s="10"/>
      <c r="V35" s="50"/>
      <c r="W35" s="10"/>
      <c r="X35" s="10"/>
      <c r="Y35" s="10"/>
      <c r="Z35" s="10"/>
      <c r="AA35" s="10"/>
    </row>
    <row r="36" spans="1:27" ht="63.75" hidden="1" customHeight="1" outlineLevel="1" x14ac:dyDescent="0.25">
      <c r="A36" s="3"/>
      <c r="B36" s="42"/>
      <c r="C36" s="38" t="s">
        <v>180</v>
      </c>
      <c r="D36" s="39" t="s">
        <v>41</v>
      </c>
      <c r="E36" s="15">
        <v>1</v>
      </c>
      <c r="F36" s="15"/>
      <c r="G36" s="15"/>
      <c r="H36" s="106"/>
      <c r="I36" s="67">
        <v>324</v>
      </c>
      <c r="J36" s="67"/>
      <c r="K36" s="17">
        <f t="shared" ref="K36:K77" si="13">I36-J36</f>
        <v>324</v>
      </c>
      <c r="L36" s="108"/>
      <c r="M36" s="67"/>
      <c r="N36" s="10"/>
      <c r="O36" s="10"/>
      <c r="P36" s="10"/>
      <c r="Q36" s="10"/>
      <c r="R36" s="49"/>
      <c r="S36" s="10"/>
      <c r="T36" s="10"/>
      <c r="U36" s="10"/>
      <c r="V36" s="50"/>
      <c r="W36" s="10"/>
      <c r="X36" s="10"/>
      <c r="Y36" s="10"/>
      <c r="Z36" s="10"/>
      <c r="AA36" s="10"/>
    </row>
    <row r="37" spans="1:27" ht="51" hidden="1" customHeight="1" outlineLevel="1" x14ac:dyDescent="0.25">
      <c r="A37" s="3"/>
      <c r="B37" s="42"/>
      <c r="C37" s="38" t="s">
        <v>192</v>
      </c>
      <c r="D37" s="39" t="s">
        <v>41</v>
      </c>
      <c r="E37" s="15">
        <v>1</v>
      </c>
      <c r="F37" s="15"/>
      <c r="G37" s="3" t="s">
        <v>27</v>
      </c>
      <c r="H37" s="106"/>
      <c r="I37" s="67">
        <v>1096</v>
      </c>
      <c r="J37" s="67"/>
      <c r="K37" s="17">
        <f t="shared" si="13"/>
        <v>1096</v>
      </c>
      <c r="L37" s="108"/>
      <c r="M37" s="67"/>
      <c r="N37" s="10"/>
      <c r="O37" s="10"/>
      <c r="P37" s="10"/>
      <c r="Q37" s="10"/>
      <c r="R37" s="49"/>
      <c r="S37" s="10"/>
      <c r="T37" s="10"/>
      <c r="U37" s="10"/>
      <c r="V37" s="50"/>
      <c r="W37" s="10"/>
      <c r="X37" s="10"/>
      <c r="Y37" s="10"/>
      <c r="Z37" s="10"/>
      <c r="AA37" s="10"/>
    </row>
    <row r="38" spans="1:27" ht="51" hidden="1" customHeight="1" outlineLevel="1" x14ac:dyDescent="0.25">
      <c r="A38" s="3"/>
      <c r="B38" s="42"/>
      <c r="C38" s="38" t="s">
        <v>193</v>
      </c>
      <c r="D38" s="39" t="s">
        <v>41</v>
      </c>
      <c r="E38" s="15">
        <v>1</v>
      </c>
      <c r="F38" s="15"/>
      <c r="G38" s="3" t="s">
        <v>27</v>
      </c>
      <c r="H38" s="106"/>
      <c r="I38" s="67">
        <v>1124</v>
      </c>
      <c r="J38" s="67"/>
      <c r="K38" s="17">
        <f t="shared" si="13"/>
        <v>1124</v>
      </c>
      <c r="L38" s="108"/>
      <c r="M38" s="67"/>
      <c r="N38" s="10"/>
      <c r="O38" s="10"/>
      <c r="P38" s="10"/>
      <c r="Q38" s="10"/>
      <c r="R38" s="49"/>
      <c r="S38" s="10"/>
      <c r="T38" s="10"/>
      <c r="U38" s="10"/>
      <c r="V38" s="50"/>
      <c r="W38" s="10"/>
      <c r="X38" s="10"/>
      <c r="Y38" s="10"/>
      <c r="Z38" s="10"/>
      <c r="AA38" s="10"/>
    </row>
    <row r="39" spans="1:27" ht="38.25" hidden="1" customHeight="1" outlineLevel="1" x14ac:dyDescent="0.25">
      <c r="A39" s="3"/>
      <c r="B39" s="42"/>
      <c r="C39" s="38" t="s">
        <v>183</v>
      </c>
      <c r="D39" s="39" t="s">
        <v>41</v>
      </c>
      <c r="E39" s="15">
        <v>1</v>
      </c>
      <c r="F39" s="15"/>
      <c r="G39" s="3" t="s">
        <v>27</v>
      </c>
      <c r="H39" s="106"/>
      <c r="I39" s="67">
        <v>515</v>
      </c>
      <c r="J39" s="67"/>
      <c r="K39" s="17">
        <f t="shared" si="13"/>
        <v>515</v>
      </c>
      <c r="L39" s="108"/>
      <c r="M39" s="67"/>
      <c r="N39" s="10"/>
      <c r="O39" s="10"/>
      <c r="P39" s="10"/>
      <c r="Q39" s="10"/>
      <c r="R39" s="49"/>
      <c r="S39" s="10"/>
      <c r="T39" s="10"/>
      <c r="U39" s="10"/>
      <c r="V39" s="50"/>
      <c r="W39" s="10"/>
      <c r="X39" s="10"/>
      <c r="Y39" s="10"/>
      <c r="Z39" s="10"/>
      <c r="AA39" s="10"/>
    </row>
    <row r="40" spans="1:27" ht="102" hidden="1" customHeight="1" outlineLevel="1" x14ac:dyDescent="0.25">
      <c r="A40" s="3"/>
      <c r="B40" s="42"/>
      <c r="C40" s="53" t="s">
        <v>34</v>
      </c>
      <c r="D40" s="39" t="s">
        <v>41</v>
      </c>
      <c r="E40" s="15">
        <v>1</v>
      </c>
      <c r="F40" s="15"/>
      <c r="G40" s="3" t="s">
        <v>27</v>
      </c>
      <c r="H40" s="106"/>
      <c r="I40" s="67">
        <v>1541</v>
      </c>
      <c r="J40" s="67"/>
      <c r="K40" s="17">
        <f t="shared" si="13"/>
        <v>1541</v>
      </c>
      <c r="L40" s="108"/>
      <c r="M40" s="67"/>
      <c r="N40" s="10"/>
      <c r="O40" s="10"/>
      <c r="P40" s="10"/>
      <c r="Q40" s="10"/>
      <c r="R40" s="49"/>
      <c r="S40" s="10"/>
      <c r="T40" s="10"/>
      <c r="U40" s="10"/>
      <c r="V40" s="50"/>
      <c r="W40" s="10"/>
      <c r="X40" s="10"/>
      <c r="Y40" s="10"/>
      <c r="Z40" s="10"/>
      <c r="AA40" s="10"/>
    </row>
    <row r="41" spans="1:27" ht="63.75" hidden="1" customHeight="1" outlineLevel="1" x14ac:dyDescent="0.25">
      <c r="A41" s="3"/>
      <c r="B41" s="42"/>
      <c r="C41" s="38" t="s">
        <v>184</v>
      </c>
      <c r="D41" s="39" t="s">
        <v>41</v>
      </c>
      <c r="E41" s="15">
        <v>1</v>
      </c>
      <c r="F41" s="15"/>
      <c r="G41" s="3" t="s">
        <v>27</v>
      </c>
      <c r="H41" s="106"/>
      <c r="I41" s="67">
        <v>531</v>
      </c>
      <c r="J41" s="67"/>
      <c r="K41" s="17">
        <f t="shared" si="13"/>
        <v>531</v>
      </c>
      <c r="L41" s="108"/>
      <c r="M41" s="67"/>
      <c r="N41" s="10"/>
      <c r="O41" s="10"/>
      <c r="P41" s="10"/>
      <c r="Q41" s="10"/>
      <c r="R41" s="49"/>
      <c r="S41" s="10"/>
      <c r="T41" s="10"/>
      <c r="U41" s="10"/>
      <c r="V41" s="50"/>
      <c r="W41" s="10"/>
      <c r="X41" s="10"/>
      <c r="Y41" s="10"/>
      <c r="Z41" s="10"/>
      <c r="AA41" s="10"/>
    </row>
    <row r="42" spans="1:27" ht="63.75" hidden="1" customHeight="1" outlineLevel="1" x14ac:dyDescent="0.25">
      <c r="A42" s="3"/>
      <c r="B42" s="42"/>
      <c r="C42" s="38" t="s">
        <v>185</v>
      </c>
      <c r="D42" s="39" t="s">
        <v>41</v>
      </c>
      <c r="E42" s="15">
        <v>1</v>
      </c>
      <c r="F42" s="15"/>
      <c r="G42" s="3" t="s">
        <v>27</v>
      </c>
      <c r="H42" s="106"/>
      <c r="I42" s="67">
        <v>1450</v>
      </c>
      <c r="J42" s="67"/>
      <c r="K42" s="17">
        <f t="shared" si="13"/>
        <v>1450</v>
      </c>
      <c r="L42" s="108"/>
      <c r="M42" s="67"/>
      <c r="N42" s="10"/>
      <c r="O42" s="10"/>
      <c r="P42" s="10"/>
      <c r="Q42" s="10"/>
      <c r="R42" s="49"/>
      <c r="S42" s="10"/>
      <c r="T42" s="10"/>
      <c r="U42" s="10"/>
      <c r="V42" s="50"/>
      <c r="W42" s="10"/>
      <c r="X42" s="10"/>
      <c r="Y42" s="10"/>
      <c r="Z42" s="10"/>
      <c r="AA42" s="10"/>
    </row>
    <row r="43" spans="1:27" ht="63.75" hidden="1" customHeight="1" outlineLevel="1" x14ac:dyDescent="0.25">
      <c r="A43" s="3"/>
      <c r="B43" s="42"/>
      <c r="C43" s="38" t="s">
        <v>186</v>
      </c>
      <c r="D43" s="39" t="s">
        <v>41</v>
      </c>
      <c r="E43" s="15">
        <v>1</v>
      </c>
      <c r="F43" s="15"/>
      <c r="G43" s="3" t="s">
        <v>27</v>
      </c>
      <c r="H43" s="106"/>
      <c r="I43" s="67">
        <v>1291</v>
      </c>
      <c r="J43" s="67"/>
      <c r="K43" s="17">
        <f t="shared" si="13"/>
        <v>1291</v>
      </c>
      <c r="L43" s="108"/>
      <c r="M43" s="67"/>
      <c r="N43" s="10"/>
      <c r="O43" s="10"/>
      <c r="P43" s="10"/>
      <c r="Q43" s="10"/>
      <c r="R43" s="49"/>
      <c r="S43" s="10"/>
      <c r="T43" s="10"/>
      <c r="U43" s="10"/>
      <c r="V43" s="50"/>
      <c r="W43" s="10"/>
      <c r="X43" s="10"/>
      <c r="Y43" s="10"/>
      <c r="Z43" s="10"/>
      <c r="AA43" s="10"/>
    </row>
    <row r="44" spans="1:27" ht="76.5" hidden="1" customHeight="1" outlineLevel="1" x14ac:dyDescent="0.25">
      <c r="A44" s="3"/>
      <c r="B44" s="42"/>
      <c r="C44" s="38" t="s">
        <v>187</v>
      </c>
      <c r="D44" s="39" t="s">
        <v>41</v>
      </c>
      <c r="E44" s="15">
        <v>1</v>
      </c>
      <c r="F44" s="15"/>
      <c r="G44" s="3" t="s">
        <v>27</v>
      </c>
      <c r="H44" s="106"/>
      <c r="I44" s="67">
        <v>1314</v>
      </c>
      <c r="J44" s="67"/>
      <c r="K44" s="17">
        <f t="shared" si="13"/>
        <v>1314</v>
      </c>
      <c r="L44" s="108"/>
      <c r="M44" s="67"/>
      <c r="N44" s="10"/>
      <c r="O44" s="10"/>
      <c r="P44" s="10"/>
      <c r="Q44" s="10"/>
      <c r="R44" s="49"/>
      <c r="S44" s="10"/>
      <c r="T44" s="10"/>
      <c r="U44" s="10"/>
      <c r="V44" s="50"/>
      <c r="W44" s="10"/>
      <c r="X44" s="10"/>
      <c r="Y44" s="10"/>
      <c r="Z44" s="10"/>
      <c r="AA44" s="10"/>
    </row>
    <row r="45" spans="1:27" ht="76.5" hidden="1" customHeight="1" outlineLevel="1" x14ac:dyDescent="0.25">
      <c r="A45" s="3"/>
      <c r="B45" s="42"/>
      <c r="C45" s="38" t="s">
        <v>188</v>
      </c>
      <c r="D45" s="39" t="s">
        <v>41</v>
      </c>
      <c r="E45" s="15">
        <v>1</v>
      </c>
      <c r="F45" s="15"/>
      <c r="G45" s="3" t="s">
        <v>27</v>
      </c>
      <c r="H45" s="106"/>
      <c r="I45" s="67">
        <v>964</v>
      </c>
      <c r="J45" s="67"/>
      <c r="K45" s="17">
        <f t="shared" si="13"/>
        <v>964</v>
      </c>
      <c r="L45" s="108"/>
      <c r="M45" s="67"/>
      <c r="N45" s="10"/>
      <c r="O45" s="10"/>
      <c r="P45" s="10"/>
      <c r="Q45" s="10"/>
      <c r="R45" s="49"/>
      <c r="S45" s="10"/>
      <c r="T45" s="10"/>
      <c r="U45" s="10"/>
      <c r="V45" s="50"/>
      <c r="W45" s="10"/>
      <c r="X45" s="10"/>
      <c r="Y45" s="10"/>
      <c r="Z45" s="10"/>
      <c r="AA45" s="10"/>
    </row>
    <row r="46" spans="1:27" ht="76.5" hidden="1" customHeight="1" outlineLevel="1" x14ac:dyDescent="0.25">
      <c r="A46" s="3"/>
      <c r="B46" s="42"/>
      <c r="C46" s="38" t="s">
        <v>189</v>
      </c>
      <c r="D46" s="39" t="s">
        <v>41</v>
      </c>
      <c r="E46" s="15">
        <v>1</v>
      </c>
      <c r="F46" s="15">
        <v>1</v>
      </c>
      <c r="G46" s="3" t="s">
        <v>27</v>
      </c>
      <c r="H46" s="106"/>
      <c r="I46" s="67">
        <v>17026</v>
      </c>
      <c r="J46" s="67">
        <v>14472</v>
      </c>
      <c r="K46" s="17">
        <f t="shared" si="13"/>
        <v>2554</v>
      </c>
      <c r="L46" s="108"/>
      <c r="M46" s="67">
        <v>14472</v>
      </c>
      <c r="N46" s="10"/>
      <c r="O46" s="10"/>
      <c r="P46" s="10"/>
      <c r="Q46" s="10"/>
      <c r="R46" s="49"/>
      <c r="S46" s="10"/>
      <c r="T46" s="10"/>
      <c r="U46" s="10"/>
      <c r="V46" s="50"/>
      <c r="W46" s="10"/>
      <c r="X46" s="10"/>
      <c r="Y46" s="10"/>
      <c r="Z46" s="10"/>
      <c r="AA46" s="10"/>
    </row>
    <row r="47" spans="1:27" ht="51" hidden="1" customHeight="1" outlineLevel="1" x14ac:dyDescent="0.25">
      <c r="A47" s="3"/>
      <c r="B47" s="42"/>
      <c r="C47" s="38" t="s">
        <v>190</v>
      </c>
      <c r="D47" s="39" t="s">
        <v>41</v>
      </c>
      <c r="E47" s="15">
        <v>1</v>
      </c>
      <c r="F47" s="15"/>
      <c r="G47" s="3" t="s">
        <v>27</v>
      </c>
      <c r="H47" s="106"/>
      <c r="I47" s="67">
        <v>155</v>
      </c>
      <c r="J47" s="67"/>
      <c r="K47" s="17">
        <f t="shared" si="13"/>
        <v>155</v>
      </c>
      <c r="L47" s="108"/>
      <c r="M47" s="67"/>
      <c r="N47" s="10"/>
      <c r="O47" s="10"/>
      <c r="P47" s="10"/>
      <c r="Q47" s="10"/>
      <c r="R47" s="49"/>
      <c r="S47" s="10"/>
      <c r="T47" s="10"/>
      <c r="U47" s="10"/>
      <c r="V47" s="50"/>
      <c r="W47" s="10"/>
      <c r="X47" s="10"/>
      <c r="Y47" s="10"/>
      <c r="Z47" s="10"/>
      <c r="AA47" s="10"/>
    </row>
    <row r="48" spans="1:27" ht="51" hidden="1" customHeight="1" outlineLevel="1" x14ac:dyDescent="0.25">
      <c r="A48" s="3"/>
      <c r="B48" s="42"/>
      <c r="C48" s="38" t="s">
        <v>191</v>
      </c>
      <c r="D48" s="39" t="s">
        <v>41</v>
      </c>
      <c r="E48" s="15">
        <v>1</v>
      </c>
      <c r="F48" s="15"/>
      <c r="G48" s="3" t="s">
        <v>27</v>
      </c>
      <c r="H48" s="106"/>
      <c r="I48" s="67">
        <v>622</v>
      </c>
      <c r="J48" s="67"/>
      <c r="K48" s="17">
        <f t="shared" si="13"/>
        <v>622</v>
      </c>
      <c r="L48" s="108"/>
      <c r="M48" s="67"/>
      <c r="N48" s="10"/>
      <c r="O48" s="10"/>
      <c r="P48" s="10"/>
      <c r="Q48" s="10"/>
      <c r="R48" s="49"/>
      <c r="S48" s="10"/>
      <c r="T48" s="10"/>
      <c r="U48" s="10"/>
      <c r="V48" s="50"/>
      <c r="W48" s="10"/>
      <c r="X48" s="10"/>
      <c r="Y48" s="10"/>
      <c r="Z48" s="10"/>
      <c r="AA48" s="10"/>
    </row>
    <row r="49" spans="1:27" ht="89.25" hidden="1" customHeight="1" outlineLevel="1" x14ac:dyDescent="0.25">
      <c r="A49" s="3"/>
      <c r="B49" s="42"/>
      <c r="C49" s="53" t="s">
        <v>194</v>
      </c>
      <c r="D49" s="39" t="s">
        <v>41</v>
      </c>
      <c r="E49" s="15">
        <v>1</v>
      </c>
      <c r="F49" s="15"/>
      <c r="G49" s="3" t="s">
        <v>27</v>
      </c>
      <c r="H49" s="106"/>
      <c r="I49" s="67">
        <v>1421</v>
      </c>
      <c r="J49" s="67"/>
      <c r="K49" s="17">
        <f t="shared" si="13"/>
        <v>1421</v>
      </c>
      <c r="L49" s="108"/>
      <c r="M49" s="67"/>
      <c r="N49" s="10"/>
      <c r="O49" s="10"/>
      <c r="P49" s="10"/>
      <c r="Q49" s="10"/>
      <c r="R49" s="49"/>
      <c r="S49" s="10"/>
      <c r="T49" s="10"/>
      <c r="U49" s="10"/>
      <c r="V49" s="50"/>
      <c r="W49" s="10"/>
      <c r="X49" s="10"/>
      <c r="Y49" s="10"/>
      <c r="Z49" s="10"/>
      <c r="AA49" s="10"/>
    </row>
    <row r="50" spans="1:27" ht="27" hidden="1" customHeight="1" outlineLevel="1" x14ac:dyDescent="0.25">
      <c r="A50" s="3"/>
      <c r="B50" s="42"/>
      <c r="C50" s="55" t="s">
        <v>46</v>
      </c>
      <c r="D50" s="56" t="s">
        <v>41</v>
      </c>
      <c r="E50" s="57">
        <f>SUM(E51:E64)</f>
        <v>14</v>
      </c>
      <c r="F50" s="57">
        <f>SUM(F51:F64)</f>
        <v>14</v>
      </c>
      <c r="G50" s="57"/>
      <c r="H50" s="106"/>
      <c r="I50" s="57">
        <f t="shared" ref="I50:K50" si="14">SUM(I51:I64)</f>
        <v>10154</v>
      </c>
      <c r="J50" s="57">
        <f t="shared" si="14"/>
        <v>10152</v>
      </c>
      <c r="K50" s="57">
        <f t="shared" si="14"/>
        <v>2</v>
      </c>
      <c r="L50" s="108"/>
      <c r="M50" s="57">
        <f t="shared" ref="M50" si="15">SUM(M51:M64)</f>
        <v>10152</v>
      </c>
      <c r="N50" s="10"/>
      <c r="O50" s="10"/>
      <c r="P50" s="10"/>
      <c r="Q50" s="10"/>
      <c r="R50" s="49"/>
      <c r="S50" s="10"/>
      <c r="T50" s="10"/>
      <c r="U50" s="10"/>
      <c r="V50" s="50"/>
      <c r="W50" s="10"/>
      <c r="X50" s="10"/>
      <c r="Y50" s="10"/>
      <c r="Z50" s="10"/>
      <c r="AA50" s="10"/>
    </row>
    <row r="51" spans="1:27" ht="63.75" hidden="1" customHeight="1" outlineLevel="1" x14ac:dyDescent="0.25">
      <c r="A51" s="3"/>
      <c r="B51" s="42"/>
      <c r="C51" s="38" t="s">
        <v>180</v>
      </c>
      <c r="D51" s="39" t="s">
        <v>41</v>
      </c>
      <c r="E51" s="15">
        <v>1</v>
      </c>
      <c r="F51" s="15">
        <v>1</v>
      </c>
      <c r="G51" s="3" t="s">
        <v>27</v>
      </c>
      <c r="H51" s="106"/>
      <c r="I51" s="67">
        <v>112</v>
      </c>
      <c r="J51" s="67">
        <v>112</v>
      </c>
      <c r="K51" s="17">
        <f t="shared" si="13"/>
        <v>0</v>
      </c>
      <c r="L51" s="108"/>
      <c r="M51" s="67">
        <v>112</v>
      </c>
      <c r="N51" s="10"/>
      <c r="O51" s="10"/>
      <c r="P51" s="10"/>
      <c r="Q51" s="10"/>
      <c r="R51" s="49"/>
      <c r="S51" s="10"/>
      <c r="T51" s="10"/>
      <c r="U51" s="10"/>
      <c r="V51" s="50"/>
      <c r="W51" s="10"/>
      <c r="X51" s="10"/>
      <c r="Y51" s="10"/>
      <c r="Z51" s="10"/>
      <c r="AA51" s="10"/>
    </row>
    <row r="52" spans="1:27" ht="51" hidden="1" customHeight="1" outlineLevel="1" x14ac:dyDescent="0.25">
      <c r="A52" s="3"/>
      <c r="B52" s="42"/>
      <c r="C52" s="38" t="s">
        <v>192</v>
      </c>
      <c r="D52" s="39" t="s">
        <v>41</v>
      </c>
      <c r="E52" s="15">
        <v>1</v>
      </c>
      <c r="F52" s="15">
        <v>1</v>
      </c>
      <c r="G52" s="3" t="s">
        <v>27</v>
      </c>
      <c r="H52" s="106"/>
      <c r="I52" s="67">
        <v>379</v>
      </c>
      <c r="J52" s="67">
        <v>379</v>
      </c>
      <c r="K52" s="17">
        <f t="shared" si="13"/>
        <v>0</v>
      </c>
      <c r="L52" s="108"/>
      <c r="M52" s="67">
        <v>379</v>
      </c>
      <c r="N52" s="10"/>
      <c r="O52" s="10"/>
      <c r="P52" s="10"/>
      <c r="Q52" s="10"/>
      <c r="R52" s="49"/>
      <c r="S52" s="10"/>
      <c r="T52" s="10"/>
      <c r="U52" s="10"/>
      <c r="V52" s="50"/>
      <c r="W52" s="10"/>
      <c r="X52" s="10"/>
      <c r="Y52" s="10"/>
      <c r="Z52" s="10"/>
      <c r="AA52" s="10"/>
    </row>
    <row r="53" spans="1:27" ht="51" hidden="1" customHeight="1" outlineLevel="1" x14ac:dyDescent="0.25">
      <c r="A53" s="3"/>
      <c r="B53" s="42"/>
      <c r="C53" s="38" t="s">
        <v>193</v>
      </c>
      <c r="D53" s="39" t="s">
        <v>41</v>
      </c>
      <c r="E53" s="15">
        <v>1</v>
      </c>
      <c r="F53" s="15">
        <v>1</v>
      </c>
      <c r="G53" s="3" t="s">
        <v>27</v>
      </c>
      <c r="H53" s="106"/>
      <c r="I53" s="67">
        <v>389</v>
      </c>
      <c r="J53" s="67">
        <v>385</v>
      </c>
      <c r="K53" s="17">
        <f t="shared" si="13"/>
        <v>4</v>
      </c>
      <c r="L53" s="108"/>
      <c r="M53" s="67">
        <f>J53</f>
        <v>385</v>
      </c>
      <c r="N53" s="10"/>
      <c r="O53" s="10"/>
      <c r="P53" s="10"/>
      <c r="Q53" s="10"/>
      <c r="R53" s="49"/>
      <c r="S53" s="10"/>
      <c r="T53" s="10"/>
      <c r="U53" s="10"/>
      <c r="V53" s="50"/>
      <c r="W53" s="10"/>
      <c r="X53" s="10"/>
      <c r="Y53" s="10"/>
      <c r="Z53" s="10"/>
      <c r="AA53" s="10"/>
    </row>
    <row r="54" spans="1:27" ht="38.25" hidden="1" customHeight="1" outlineLevel="1" x14ac:dyDescent="0.25">
      <c r="A54" s="3"/>
      <c r="B54" s="42"/>
      <c r="C54" s="38" t="s">
        <v>183</v>
      </c>
      <c r="D54" s="39" t="s">
        <v>41</v>
      </c>
      <c r="E54" s="15">
        <v>1</v>
      </c>
      <c r="F54" s="15">
        <v>1</v>
      </c>
      <c r="G54" s="3" t="s">
        <v>27</v>
      </c>
      <c r="H54" s="106"/>
      <c r="I54" s="67">
        <v>178</v>
      </c>
      <c r="J54" s="67">
        <v>179</v>
      </c>
      <c r="K54" s="17">
        <f t="shared" si="13"/>
        <v>-1</v>
      </c>
      <c r="L54" s="108"/>
      <c r="M54" s="67">
        <v>179</v>
      </c>
      <c r="N54" s="10"/>
      <c r="O54" s="10"/>
      <c r="P54" s="10"/>
      <c r="Q54" s="10"/>
      <c r="R54" s="49"/>
      <c r="S54" s="10"/>
      <c r="T54" s="10"/>
      <c r="U54" s="10"/>
      <c r="V54" s="50"/>
      <c r="W54" s="10"/>
      <c r="X54" s="10"/>
      <c r="Y54" s="10"/>
      <c r="Z54" s="10"/>
      <c r="AA54" s="10"/>
    </row>
    <row r="55" spans="1:27" ht="102" hidden="1" customHeight="1" outlineLevel="1" x14ac:dyDescent="0.25">
      <c r="A55" s="3"/>
      <c r="B55" s="42"/>
      <c r="C55" s="58" t="s">
        <v>34</v>
      </c>
      <c r="D55" s="39" t="s">
        <v>41</v>
      </c>
      <c r="E55" s="15">
        <v>1</v>
      </c>
      <c r="F55" s="15">
        <v>1</v>
      </c>
      <c r="G55" s="3" t="s">
        <v>27</v>
      </c>
      <c r="H55" s="106"/>
      <c r="I55" s="67">
        <v>533</v>
      </c>
      <c r="J55" s="67">
        <v>533</v>
      </c>
      <c r="K55" s="17">
        <f t="shared" si="13"/>
        <v>0</v>
      </c>
      <c r="L55" s="108"/>
      <c r="M55" s="67">
        <v>533</v>
      </c>
      <c r="N55" s="10"/>
      <c r="O55" s="10"/>
      <c r="P55" s="10"/>
      <c r="Q55" s="10"/>
      <c r="R55" s="49"/>
      <c r="S55" s="10"/>
      <c r="T55" s="10"/>
      <c r="U55" s="10"/>
      <c r="V55" s="50"/>
      <c r="W55" s="10"/>
      <c r="X55" s="10"/>
      <c r="Y55" s="10"/>
      <c r="Z55" s="10"/>
      <c r="AA55" s="10"/>
    </row>
    <row r="56" spans="1:27" ht="63.75" hidden="1" customHeight="1" outlineLevel="1" x14ac:dyDescent="0.25">
      <c r="A56" s="3"/>
      <c r="B56" s="42"/>
      <c r="C56" s="38" t="s">
        <v>184</v>
      </c>
      <c r="D56" s="39" t="s">
        <v>41</v>
      </c>
      <c r="E56" s="15">
        <v>1</v>
      </c>
      <c r="F56" s="15">
        <v>1</v>
      </c>
      <c r="G56" s="3" t="s">
        <v>27</v>
      </c>
      <c r="H56" s="106"/>
      <c r="I56" s="67">
        <v>184</v>
      </c>
      <c r="J56" s="67">
        <v>184</v>
      </c>
      <c r="K56" s="17">
        <f t="shared" si="13"/>
        <v>0</v>
      </c>
      <c r="L56" s="108"/>
      <c r="M56" s="67">
        <v>184</v>
      </c>
      <c r="N56" s="10"/>
      <c r="O56" s="10"/>
      <c r="P56" s="10"/>
      <c r="Q56" s="10"/>
      <c r="R56" s="49"/>
      <c r="S56" s="10"/>
      <c r="T56" s="10"/>
      <c r="U56" s="10"/>
      <c r="V56" s="50"/>
      <c r="W56" s="10"/>
      <c r="X56" s="10"/>
      <c r="Y56" s="10"/>
      <c r="Z56" s="10"/>
      <c r="AA56" s="10"/>
    </row>
    <row r="57" spans="1:27" ht="63.75" hidden="1" customHeight="1" outlineLevel="1" x14ac:dyDescent="0.25">
      <c r="A57" s="3"/>
      <c r="B57" s="42"/>
      <c r="C57" s="38" t="s">
        <v>185</v>
      </c>
      <c r="D57" s="39" t="s">
        <v>41</v>
      </c>
      <c r="E57" s="15">
        <v>1</v>
      </c>
      <c r="F57" s="15">
        <v>1</v>
      </c>
      <c r="G57" s="3" t="s">
        <v>27</v>
      </c>
      <c r="H57" s="106"/>
      <c r="I57" s="67">
        <v>501</v>
      </c>
      <c r="J57" s="67">
        <v>501</v>
      </c>
      <c r="K57" s="17">
        <f t="shared" si="13"/>
        <v>0</v>
      </c>
      <c r="L57" s="108"/>
      <c r="M57" s="67">
        <v>501</v>
      </c>
      <c r="N57" s="10"/>
      <c r="O57" s="10"/>
      <c r="P57" s="10"/>
      <c r="Q57" s="10"/>
      <c r="R57" s="49"/>
      <c r="S57" s="10"/>
      <c r="T57" s="10"/>
      <c r="U57" s="10"/>
      <c r="V57" s="50"/>
      <c r="W57" s="10"/>
      <c r="X57" s="10"/>
      <c r="Y57" s="10"/>
      <c r="Z57" s="10"/>
      <c r="AA57" s="10"/>
    </row>
    <row r="58" spans="1:27" ht="63.75" hidden="1" customHeight="1" outlineLevel="1" x14ac:dyDescent="0.25">
      <c r="A58" s="3"/>
      <c r="B58" s="42"/>
      <c r="C58" s="38" t="s">
        <v>186</v>
      </c>
      <c r="D58" s="39" t="s">
        <v>41</v>
      </c>
      <c r="E58" s="15">
        <v>1</v>
      </c>
      <c r="F58" s="15">
        <v>1</v>
      </c>
      <c r="G58" s="3" t="s">
        <v>27</v>
      </c>
      <c r="H58" s="106"/>
      <c r="I58" s="67">
        <v>446</v>
      </c>
      <c r="J58" s="67">
        <v>446</v>
      </c>
      <c r="K58" s="17">
        <f t="shared" si="13"/>
        <v>0</v>
      </c>
      <c r="L58" s="108"/>
      <c r="M58" s="67">
        <v>446</v>
      </c>
      <c r="N58" s="10"/>
      <c r="O58" s="10"/>
      <c r="P58" s="10"/>
      <c r="Q58" s="10"/>
      <c r="R58" s="49"/>
      <c r="S58" s="10"/>
      <c r="T58" s="10"/>
      <c r="U58" s="10"/>
      <c r="V58" s="50"/>
      <c r="W58" s="10"/>
      <c r="X58" s="10"/>
      <c r="Y58" s="10"/>
      <c r="Z58" s="10"/>
      <c r="AA58" s="10"/>
    </row>
    <row r="59" spans="1:27" ht="76.5" hidden="1" customHeight="1" outlineLevel="1" x14ac:dyDescent="0.25">
      <c r="A59" s="3"/>
      <c r="B59" s="42"/>
      <c r="C59" s="38" t="s">
        <v>187</v>
      </c>
      <c r="D59" s="39" t="s">
        <v>41</v>
      </c>
      <c r="E59" s="15">
        <v>1</v>
      </c>
      <c r="F59" s="15">
        <v>1</v>
      </c>
      <c r="G59" s="3" t="s">
        <v>27</v>
      </c>
      <c r="H59" s="106"/>
      <c r="I59" s="67">
        <v>454</v>
      </c>
      <c r="J59" s="67">
        <v>454</v>
      </c>
      <c r="K59" s="17">
        <f t="shared" si="13"/>
        <v>0</v>
      </c>
      <c r="L59" s="108"/>
      <c r="M59" s="67">
        <v>454</v>
      </c>
      <c r="N59" s="10"/>
      <c r="O59" s="10"/>
      <c r="P59" s="10"/>
      <c r="Q59" s="10"/>
      <c r="R59" s="49"/>
      <c r="S59" s="10"/>
      <c r="T59" s="10"/>
      <c r="U59" s="10"/>
      <c r="V59" s="50"/>
      <c r="W59" s="10"/>
      <c r="X59" s="10"/>
      <c r="Y59" s="10"/>
      <c r="Z59" s="10"/>
      <c r="AA59" s="10"/>
    </row>
    <row r="60" spans="1:27" ht="76.5" hidden="1" customHeight="1" outlineLevel="1" x14ac:dyDescent="0.25">
      <c r="A60" s="3"/>
      <c r="B60" s="42"/>
      <c r="C60" s="38" t="s">
        <v>188</v>
      </c>
      <c r="D60" s="39" t="s">
        <v>41</v>
      </c>
      <c r="E60" s="15">
        <v>1</v>
      </c>
      <c r="F60" s="15">
        <v>1</v>
      </c>
      <c r="G60" s="3" t="s">
        <v>27</v>
      </c>
      <c r="H60" s="106"/>
      <c r="I60" s="67">
        <v>333</v>
      </c>
      <c r="J60" s="67">
        <v>333</v>
      </c>
      <c r="K60" s="17">
        <f t="shared" si="13"/>
        <v>0</v>
      </c>
      <c r="L60" s="108"/>
      <c r="M60" s="67">
        <v>333</v>
      </c>
      <c r="N60" s="10"/>
      <c r="O60" s="10"/>
      <c r="P60" s="10"/>
      <c r="Q60" s="10"/>
      <c r="R60" s="49"/>
      <c r="S60" s="10"/>
      <c r="T60" s="10"/>
      <c r="U60" s="10"/>
      <c r="V60" s="50"/>
      <c r="W60" s="10"/>
      <c r="X60" s="10"/>
      <c r="Y60" s="10"/>
      <c r="Z60" s="10"/>
      <c r="AA60" s="10"/>
    </row>
    <row r="61" spans="1:27" ht="76.5" hidden="1" customHeight="1" outlineLevel="1" x14ac:dyDescent="0.25">
      <c r="A61" s="3"/>
      <c r="B61" s="42"/>
      <c r="C61" s="38" t="s">
        <v>189</v>
      </c>
      <c r="D61" s="39" t="s">
        <v>41</v>
      </c>
      <c r="E61" s="15">
        <v>1</v>
      </c>
      <c r="F61" s="15">
        <v>1</v>
      </c>
      <c r="G61" s="3" t="s">
        <v>27</v>
      </c>
      <c r="H61" s="106"/>
      <c r="I61" s="67">
        <v>5886</v>
      </c>
      <c r="J61" s="67">
        <v>5886</v>
      </c>
      <c r="K61" s="17">
        <f t="shared" si="13"/>
        <v>0</v>
      </c>
      <c r="L61" s="108"/>
      <c r="M61" s="67">
        <v>5886</v>
      </c>
      <c r="N61" s="10"/>
      <c r="O61" s="10"/>
      <c r="P61" s="10"/>
      <c r="Q61" s="10"/>
      <c r="R61" s="49"/>
      <c r="S61" s="10"/>
      <c r="T61" s="10"/>
      <c r="U61" s="10"/>
      <c r="V61" s="50"/>
      <c r="W61" s="10"/>
      <c r="X61" s="10"/>
      <c r="Y61" s="10"/>
      <c r="Z61" s="10"/>
      <c r="AA61" s="10"/>
    </row>
    <row r="62" spans="1:27" ht="51" hidden="1" customHeight="1" outlineLevel="1" x14ac:dyDescent="0.25">
      <c r="A62" s="3"/>
      <c r="B62" s="42"/>
      <c r="C62" s="38" t="s">
        <v>190</v>
      </c>
      <c r="D62" s="39" t="s">
        <v>41</v>
      </c>
      <c r="E62" s="15">
        <v>1</v>
      </c>
      <c r="F62" s="15">
        <v>1</v>
      </c>
      <c r="G62" s="3" t="s">
        <v>27</v>
      </c>
      <c r="H62" s="106"/>
      <c r="I62" s="67">
        <v>53</v>
      </c>
      <c r="J62" s="67">
        <v>54</v>
      </c>
      <c r="K62" s="17">
        <f t="shared" si="13"/>
        <v>-1</v>
      </c>
      <c r="L62" s="108"/>
      <c r="M62" s="67">
        <v>54</v>
      </c>
      <c r="N62" s="10"/>
      <c r="O62" s="10"/>
      <c r="P62" s="10"/>
      <c r="Q62" s="10"/>
      <c r="R62" s="49"/>
      <c r="S62" s="10"/>
      <c r="T62" s="10"/>
      <c r="U62" s="10"/>
      <c r="V62" s="50"/>
      <c r="W62" s="10"/>
      <c r="X62" s="10"/>
      <c r="Y62" s="10"/>
      <c r="Z62" s="10"/>
      <c r="AA62" s="10"/>
    </row>
    <row r="63" spans="1:27" ht="51" hidden="1" customHeight="1" outlineLevel="1" x14ac:dyDescent="0.25">
      <c r="A63" s="3"/>
      <c r="B63" s="42"/>
      <c r="C63" s="38" t="s">
        <v>191</v>
      </c>
      <c r="D63" s="39" t="s">
        <v>41</v>
      </c>
      <c r="E63" s="15">
        <v>1</v>
      </c>
      <c r="F63" s="15">
        <v>1</v>
      </c>
      <c r="G63" s="3" t="s">
        <v>27</v>
      </c>
      <c r="H63" s="106"/>
      <c r="I63" s="67">
        <v>215</v>
      </c>
      <c r="J63" s="67">
        <v>215</v>
      </c>
      <c r="K63" s="17">
        <f t="shared" si="13"/>
        <v>0</v>
      </c>
      <c r="L63" s="108"/>
      <c r="M63" s="67">
        <v>215</v>
      </c>
      <c r="N63" s="10"/>
      <c r="O63" s="10"/>
      <c r="P63" s="10"/>
      <c r="Q63" s="10"/>
      <c r="R63" s="49"/>
      <c r="S63" s="10"/>
      <c r="T63" s="10"/>
      <c r="U63" s="10"/>
      <c r="V63" s="50"/>
      <c r="W63" s="10"/>
      <c r="X63" s="10"/>
      <c r="Y63" s="10"/>
      <c r="Z63" s="10"/>
      <c r="AA63" s="10"/>
    </row>
    <row r="64" spans="1:27" ht="89.25" hidden="1" customHeight="1" outlineLevel="1" x14ac:dyDescent="0.25">
      <c r="A64" s="3"/>
      <c r="B64" s="42"/>
      <c r="C64" s="58" t="s">
        <v>35</v>
      </c>
      <c r="D64" s="39" t="s">
        <v>41</v>
      </c>
      <c r="E64" s="15">
        <v>1</v>
      </c>
      <c r="F64" s="15">
        <v>1</v>
      </c>
      <c r="G64" s="3" t="s">
        <v>27</v>
      </c>
      <c r="H64" s="106"/>
      <c r="I64" s="67">
        <v>491</v>
      </c>
      <c r="J64" s="67">
        <v>491</v>
      </c>
      <c r="K64" s="17">
        <f t="shared" si="13"/>
        <v>0</v>
      </c>
      <c r="L64" s="108"/>
      <c r="M64" s="67">
        <v>491</v>
      </c>
      <c r="N64" s="10"/>
      <c r="O64" s="10"/>
      <c r="P64" s="10"/>
      <c r="Q64" s="10"/>
      <c r="R64" s="49"/>
      <c r="S64" s="10"/>
      <c r="T64" s="10"/>
      <c r="U64" s="10"/>
      <c r="V64" s="50"/>
      <c r="W64" s="10"/>
      <c r="X64" s="10"/>
      <c r="Y64" s="10"/>
      <c r="Z64" s="10"/>
      <c r="AA64" s="10"/>
    </row>
    <row r="65" spans="1:27" collapsed="1" x14ac:dyDescent="0.25">
      <c r="A65" s="3"/>
      <c r="B65" s="42"/>
      <c r="C65" s="1" t="s">
        <v>47</v>
      </c>
      <c r="D65" s="36" t="s">
        <v>37</v>
      </c>
      <c r="E65" s="12">
        <f>SUM(E66:E72)</f>
        <v>7</v>
      </c>
      <c r="F65" s="12">
        <v>7</v>
      </c>
      <c r="G65" s="12"/>
      <c r="H65" s="106"/>
      <c r="I65" s="12">
        <f>SUM(I66:I72)</f>
        <v>96163</v>
      </c>
      <c r="J65" s="12">
        <f>SUM(J66:J72)</f>
        <v>86548</v>
      </c>
      <c r="K65" s="12">
        <f t="shared" ref="K65" si="16">SUM(K66:K72)</f>
        <v>9615</v>
      </c>
      <c r="L65" s="108"/>
      <c r="M65" s="12">
        <f>SUM(M66:M72)</f>
        <v>86548</v>
      </c>
      <c r="N65" s="10"/>
      <c r="O65" s="10"/>
      <c r="P65" s="10"/>
      <c r="Q65" s="10"/>
      <c r="R65" s="49"/>
      <c r="S65" s="10"/>
      <c r="T65" s="10"/>
      <c r="U65" s="10"/>
      <c r="V65" s="50"/>
      <c r="W65" s="10"/>
      <c r="X65" s="10"/>
      <c r="Y65" s="10"/>
      <c r="Z65" s="10"/>
      <c r="AA65" s="10"/>
    </row>
    <row r="66" spans="1:27" ht="38.25" hidden="1" customHeight="1" outlineLevel="1" x14ac:dyDescent="0.25">
      <c r="A66" s="3"/>
      <c r="B66" s="42"/>
      <c r="C66" s="38" t="s">
        <v>195</v>
      </c>
      <c r="D66" s="39" t="s">
        <v>37</v>
      </c>
      <c r="E66" s="15">
        <v>1</v>
      </c>
      <c r="F66" s="15">
        <v>1</v>
      </c>
      <c r="G66" s="3" t="s">
        <v>27</v>
      </c>
      <c r="H66" s="106"/>
      <c r="I66" s="67">
        <v>18115</v>
      </c>
      <c r="J66" s="67">
        <v>16304</v>
      </c>
      <c r="K66" s="17">
        <f t="shared" si="13"/>
        <v>1811</v>
      </c>
      <c r="L66" s="108"/>
      <c r="M66" s="67">
        <v>16304</v>
      </c>
      <c r="N66" s="10"/>
      <c r="O66" s="10"/>
      <c r="P66" s="10"/>
      <c r="Q66" s="10"/>
      <c r="R66" s="49"/>
      <c r="S66" s="10"/>
      <c r="T66" s="10"/>
      <c r="U66" s="10"/>
      <c r="V66" s="50"/>
      <c r="W66" s="10"/>
      <c r="X66" s="10"/>
      <c r="Y66" s="10"/>
      <c r="Z66" s="10"/>
      <c r="AA66" s="10"/>
    </row>
    <row r="67" spans="1:27" ht="51" hidden="1" customHeight="1" outlineLevel="1" x14ac:dyDescent="0.25">
      <c r="A67" s="3"/>
      <c r="B67" s="42"/>
      <c r="C67" s="38" t="s">
        <v>196</v>
      </c>
      <c r="D67" s="39" t="s">
        <v>37</v>
      </c>
      <c r="E67" s="15">
        <v>1</v>
      </c>
      <c r="F67" s="15">
        <v>1</v>
      </c>
      <c r="G67" s="3" t="s">
        <v>27</v>
      </c>
      <c r="H67" s="106"/>
      <c r="I67" s="67">
        <v>13029</v>
      </c>
      <c r="J67" s="67">
        <v>11726</v>
      </c>
      <c r="K67" s="17">
        <f t="shared" si="13"/>
        <v>1303</v>
      </c>
      <c r="L67" s="108"/>
      <c r="M67" s="67">
        <v>11726</v>
      </c>
      <c r="N67" s="10"/>
      <c r="O67" s="10"/>
      <c r="P67" s="10"/>
      <c r="Q67" s="10"/>
      <c r="R67" s="49"/>
      <c r="S67" s="10"/>
      <c r="T67" s="10"/>
      <c r="U67" s="10"/>
      <c r="V67" s="50"/>
      <c r="W67" s="10"/>
      <c r="X67" s="10"/>
      <c r="Y67" s="10"/>
      <c r="Z67" s="10"/>
      <c r="AA67" s="10"/>
    </row>
    <row r="68" spans="1:27" ht="38.25" hidden="1" customHeight="1" outlineLevel="1" x14ac:dyDescent="0.25">
      <c r="A68" s="3"/>
      <c r="B68" s="42"/>
      <c r="C68" s="38" t="s">
        <v>197</v>
      </c>
      <c r="D68" s="39" t="s">
        <v>37</v>
      </c>
      <c r="E68" s="15">
        <v>1</v>
      </c>
      <c r="F68" s="15">
        <v>1</v>
      </c>
      <c r="G68" s="3" t="s">
        <v>27</v>
      </c>
      <c r="H68" s="106"/>
      <c r="I68" s="67">
        <v>13039</v>
      </c>
      <c r="J68" s="67">
        <v>11735</v>
      </c>
      <c r="K68" s="17">
        <f t="shared" si="13"/>
        <v>1304</v>
      </c>
      <c r="L68" s="108"/>
      <c r="M68" s="67">
        <v>11735</v>
      </c>
      <c r="N68" s="10"/>
      <c r="O68" s="10"/>
      <c r="P68" s="10"/>
      <c r="Q68" s="10"/>
      <c r="R68" s="49"/>
      <c r="S68" s="10"/>
      <c r="T68" s="10"/>
      <c r="U68" s="10"/>
      <c r="V68" s="50"/>
      <c r="W68" s="10"/>
      <c r="X68" s="10"/>
      <c r="Y68" s="10"/>
      <c r="Z68" s="10"/>
      <c r="AA68" s="10"/>
    </row>
    <row r="69" spans="1:27" ht="38.25" hidden="1" customHeight="1" outlineLevel="1" x14ac:dyDescent="0.25">
      <c r="A69" s="3"/>
      <c r="B69" s="42"/>
      <c r="C69" s="38" t="s">
        <v>198</v>
      </c>
      <c r="D69" s="39" t="s">
        <v>37</v>
      </c>
      <c r="E69" s="15">
        <v>1</v>
      </c>
      <c r="F69" s="15">
        <v>1</v>
      </c>
      <c r="G69" s="3" t="s">
        <v>27</v>
      </c>
      <c r="H69" s="106"/>
      <c r="I69" s="67">
        <v>12974</v>
      </c>
      <c r="J69" s="67">
        <v>11677</v>
      </c>
      <c r="K69" s="17">
        <f t="shared" si="13"/>
        <v>1297</v>
      </c>
      <c r="L69" s="108"/>
      <c r="M69" s="67">
        <v>11677</v>
      </c>
      <c r="N69" s="10"/>
      <c r="O69" s="10"/>
      <c r="P69" s="10"/>
      <c r="Q69" s="10"/>
      <c r="R69" s="49"/>
      <c r="S69" s="10"/>
      <c r="T69" s="10"/>
      <c r="U69" s="10"/>
      <c r="V69" s="50"/>
      <c r="W69" s="10"/>
      <c r="X69" s="10"/>
      <c r="Y69" s="10"/>
      <c r="Z69" s="10"/>
      <c r="AA69" s="10"/>
    </row>
    <row r="70" spans="1:27" ht="38.25" hidden="1" customHeight="1" outlineLevel="1" x14ac:dyDescent="0.25">
      <c r="A70" s="3"/>
      <c r="B70" s="42"/>
      <c r="C70" s="38" t="s">
        <v>199</v>
      </c>
      <c r="D70" s="39" t="s">
        <v>37</v>
      </c>
      <c r="E70" s="15">
        <v>1</v>
      </c>
      <c r="F70" s="15">
        <v>1</v>
      </c>
      <c r="G70" s="3" t="s">
        <v>27</v>
      </c>
      <c r="H70" s="106"/>
      <c r="I70" s="67">
        <v>12969</v>
      </c>
      <c r="J70" s="67">
        <v>11672</v>
      </c>
      <c r="K70" s="17">
        <f t="shared" si="13"/>
        <v>1297</v>
      </c>
      <c r="L70" s="108"/>
      <c r="M70" s="67">
        <v>11672</v>
      </c>
      <c r="N70" s="10"/>
      <c r="O70" s="10"/>
      <c r="P70" s="10"/>
      <c r="Q70" s="10"/>
      <c r="R70" s="49"/>
      <c r="S70" s="10"/>
      <c r="T70" s="10"/>
      <c r="U70" s="10"/>
      <c r="V70" s="50"/>
      <c r="W70" s="10"/>
      <c r="X70" s="10"/>
      <c r="Y70" s="10"/>
      <c r="Z70" s="10"/>
      <c r="AA70" s="10"/>
    </row>
    <row r="71" spans="1:27" ht="51" hidden="1" customHeight="1" outlineLevel="1" x14ac:dyDescent="0.25">
      <c r="A71" s="3"/>
      <c r="B71" s="42"/>
      <c r="C71" s="38" t="s">
        <v>200</v>
      </c>
      <c r="D71" s="39" t="s">
        <v>37</v>
      </c>
      <c r="E71" s="15">
        <v>1</v>
      </c>
      <c r="F71" s="15">
        <v>1</v>
      </c>
      <c r="G71" s="3" t="s">
        <v>27</v>
      </c>
      <c r="H71" s="106"/>
      <c r="I71" s="67">
        <v>12986</v>
      </c>
      <c r="J71" s="67">
        <v>11688</v>
      </c>
      <c r="K71" s="17">
        <f t="shared" si="13"/>
        <v>1298</v>
      </c>
      <c r="L71" s="108"/>
      <c r="M71" s="67">
        <v>11688</v>
      </c>
      <c r="N71" s="10"/>
      <c r="O71" s="10"/>
      <c r="P71" s="10"/>
      <c r="Q71" s="10"/>
      <c r="R71" s="49"/>
      <c r="S71" s="10"/>
      <c r="T71" s="10"/>
      <c r="U71" s="10"/>
      <c r="V71" s="50"/>
      <c r="W71" s="10"/>
      <c r="X71" s="10"/>
      <c r="Y71" s="10"/>
      <c r="Z71" s="10"/>
      <c r="AA71" s="10"/>
    </row>
    <row r="72" spans="1:27" ht="38.25" hidden="1" customHeight="1" outlineLevel="1" x14ac:dyDescent="0.25">
      <c r="A72" s="3"/>
      <c r="B72" s="42"/>
      <c r="C72" s="38" t="s">
        <v>201</v>
      </c>
      <c r="D72" s="39" t="s">
        <v>37</v>
      </c>
      <c r="E72" s="15">
        <v>1</v>
      </c>
      <c r="F72" s="15">
        <v>1</v>
      </c>
      <c r="G72" s="3" t="s">
        <v>27</v>
      </c>
      <c r="H72" s="106"/>
      <c r="I72" s="67">
        <v>13051</v>
      </c>
      <c r="J72" s="67">
        <v>11746</v>
      </c>
      <c r="K72" s="17">
        <f t="shared" si="13"/>
        <v>1305</v>
      </c>
      <c r="L72" s="108"/>
      <c r="M72" s="67">
        <v>11746</v>
      </c>
      <c r="N72" s="10"/>
      <c r="O72" s="10"/>
      <c r="P72" s="10"/>
      <c r="Q72" s="10"/>
      <c r="R72" s="49"/>
      <c r="S72" s="10"/>
      <c r="T72" s="10"/>
      <c r="U72" s="10"/>
      <c r="V72" s="50"/>
      <c r="W72" s="10"/>
      <c r="X72" s="10"/>
      <c r="Y72" s="10"/>
      <c r="Z72" s="10"/>
      <c r="AA72" s="10"/>
    </row>
    <row r="73" spans="1:27" collapsed="1" x14ac:dyDescent="0.25">
      <c r="A73" s="3"/>
      <c r="B73" s="42"/>
      <c r="C73" s="1" t="s">
        <v>48</v>
      </c>
      <c r="D73" s="36" t="s">
        <v>26</v>
      </c>
      <c r="E73" s="12">
        <f>SUM(E74:E77)</f>
        <v>537</v>
      </c>
      <c r="F73" s="12">
        <v>537</v>
      </c>
      <c r="G73" s="12"/>
      <c r="H73" s="106"/>
      <c r="I73" s="12">
        <f t="shared" ref="I73:K73" si="17">SUM(I74:I77)</f>
        <v>3429</v>
      </c>
      <c r="J73" s="12">
        <f t="shared" si="17"/>
        <v>3325</v>
      </c>
      <c r="K73" s="12">
        <f t="shared" si="17"/>
        <v>104</v>
      </c>
      <c r="L73" s="108"/>
      <c r="M73" s="12">
        <f t="shared" ref="M73" si="18">SUM(M74:M77)</f>
        <v>3325</v>
      </c>
      <c r="N73" s="10"/>
      <c r="O73" s="10"/>
      <c r="P73" s="10"/>
      <c r="Q73" s="10"/>
      <c r="R73" s="49"/>
      <c r="S73" s="10"/>
      <c r="T73" s="10"/>
      <c r="U73" s="10"/>
      <c r="V73" s="50"/>
      <c r="W73" s="10"/>
      <c r="X73" s="10"/>
      <c r="Y73" s="10"/>
      <c r="Z73" s="10"/>
      <c r="AA73" s="10"/>
    </row>
    <row r="74" spans="1:27" ht="38.25" hidden="1" customHeight="1" outlineLevel="1" x14ac:dyDescent="0.25">
      <c r="A74" s="3"/>
      <c r="B74" s="42"/>
      <c r="C74" s="38" t="s">
        <v>49</v>
      </c>
      <c r="D74" s="39" t="s">
        <v>26</v>
      </c>
      <c r="E74" s="15">
        <v>35</v>
      </c>
      <c r="F74" s="15">
        <v>35</v>
      </c>
      <c r="G74" s="3" t="s">
        <v>27</v>
      </c>
      <c r="H74" s="106"/>
      <c r="I74" s="67">
        <v>318</v>
      </c>
      <c r="J74" s="67">
        <v>287</v>
      </c>
      <c r="K74" s="17">
        <f t="shared" si="13"/>
        <v>31</v>
      </c>
      <c r="L74" s="108"/>
      <c r="M74" s="67">
        <v>287</v>
      </c>
      <c r="N74" s="10"/>
      <c r="O74" s="10"/>
      <c r="P74" s="10"/>
      <c r="Q74" s="10"/>
      <c r="R74" s="49"/>
      <c r="S74" s="10"/>
      <c r="T74" s="10"/>
      <c r="U74" s="10"/>
      <c r="V74" s="50"/>
      <c r="W74" s="10"/>
      <c r="X74" s="10"/>
      <c r="Y74" s="10"/>
      <c r="Z74" s="10"/>
      <c r="AA74" s="10"/>
    </row>
    <row r="75" spans="1:27" ht="38.25" hidden="1" customHeight="1" outlineLevel="1" x14ac:dyDescent="0.25">
      <c r="A75" s="3"/>
      <c r="B75" s="42"/>
      <c r="C75" s="38" t="s">
        <v>50</v>
      </c>
      <c r="D75" s="39" t="s">
        <v>26</v>
      </c>
      <c r="E75" s="15">
        <v>247</v>
      </c>
      <c r="F75" s="15">
        <v>247</v>
      </c>
      <c r="G75" s="3" t="s">
        <v>27</v>
      </c>
      <c r="H75" s="106"/>
      <c r="I75" s="67">
        <v>1303</v>
      </c>
      <c r="J75" s="67">
        <v>1304</v>
      </c>
      <c r="K75" s="17">
        <f t="shared" si="13"/>
        <v>-1</v>
      </c>
      <c r="L75" s="108"/>
      <c r="M75" s="67">
        <v>1304</v>
      </c>
      <c r="N75" s="10"/>
      <c r="O75" s="10"/>
      <c r="P75" s="10"/>
      <c r="Q75" s="10"/>
      <c r="R75" s="49"/>
      <c r="S75" s="10"/>
      <c r="T75" s="10"/>
      <c r="U75" s="10"/>
      <c r="V75" s="50"/>
      <c r="W75" s="10"/>
      <c r="X75" s="10"/>
      <c r="Y75" s="10"/>
      <c r="Z75" s="10"/>
      <c r="AA75" s="10"/>
    </row>
    <row r="76" spans="1:27" ht="38.25" hidden="1" customHeight="1" outlineLevel="1" x14ac:dyDescent="0.25">
      <c r="A76" s="3"/>
      <c r="B76" s="42"/>
      <c r="C76" s="38" t="s">
        <v>51</v>
      </c>
      <c r="D76" s="39" t="s">
        <v>26</v>
      </c>
      <c r="E76" s="15">
        <v>110</v>
      </c>
      <c r="F76" s="15">
        <v>110</v>
      </c>
      <c r="G76" s="3" t="s">
        <v>27</v>
      </c>
      <c r="H76" s="106"/>
      <c r="I76" s="67">
        <v>739</v>
      </c>
      <c r="J76" s="67">
        <v>665</v>
      </c>
      <c r="K76" s="17">
        <f t="shared" si="13"/>
        <v>74</v>
      </c>
      <c r="L76" s="108"/>
      <c r="M76" s="67">
        <v>665</v>
      </c>
      <c r="N76" s="10"/>
      <c r="O76" s="10"/>
      <c r="P76" s="10"/>
      <c r="Q76" s="10"/>
      <c r="R76" s="49"/>
      <c r="S76" s="10"/>
      <c r="T76" s="10"/>
      <c r="U76" s="10"/>
      <c r="V76" s="50"/>
      <c r="W76" s="10"/>
      <c r="X76" s="10"/>
      <c r="Y76" s="10"/>
      <c r="Z76" s="10"/>
      <c r="AA76" s="10"/>
    </row>
    <row r="77" spans="1:27" ht="38.25" hidden="1" customHeight="1" outlineLevel="1" x14ac:dyDescent="0.25">
      <c r="A77" s="3"/>
      <c r="B77" s="42"/>
      <c r="C77" s="38" t="s">
        <v>52</v>
      </c>
      <c r="D77" s="39" t="s">
        <v>26</v>
      </c>
      <c r="E77" s="15">
        <v>145</v>
      </c>
      <c r="F77" s="15">
        <v>145</v>
      </c>
      <c r="G77" s="3" t="s">
        <v>27</v>
      </c>
      <c r="H77" s="106"/>
      <c r="I77" s="67">
        <v>1069</v>
      </c>
      <c r="J77" s="67">
        <v>1069</v>
      </c>
      <c r="K77" s="17">
        <f t="shared" si="13"/>
        <v>0</v>
      </c>
      <c r="L77" s="108"/>
      <c r="M77" s="67">
        <v>1069</v>
      </c>
      <c r="N77" s="10"/>
      <c r="O77" s="10"/>
      <c r="P77" s="10"/>
      <c r="Q77" s="10"/>
      <c r="R77" s="49"/>
      <c r="S77" s="10"/>
      <c r="T77" s="10"/>
      <c r="U77" s="10"/>
      <c r="V77" s="50"/>
      <c r="W77" s="10"/>
      <c r="X77" s="10"/>
      <c r="Y77" s="10"/>
      <c r="Z77" s="10"/>
      <c r="AA77" s="10"/>
    </row>
    <row r="78" spans="1:27" ht="25.5" collapsed="1" x14ac:dyDescent="0.25">
      <c r="A78" s="3"/>
      <c r="B78" s="42"/>
      <c r="C78" s="1" t="s">
        <v>53</v>
      </c>
      <c r="D78" s="36"/>
      <c r="E78" s="12">
        <f>E79+E84</f>
        <v>8</v>
      </c>
      <c r="F78" s="12">
        <f>F79+F84</f>
        <v>0</v>
      </c>
      <c r="G78" s="3" t="s">
        <v>27</v>
      </c>
      <c r="H78" s="106"/>
      <c r="I78" s="12">
        <f>I79+I84</f>
        <v>54</v>
      </c>
      <c r="J78" s="12">
        <f>J79+J84</f>
        <v>0</v>
      </c>
      <c r="K78" s="12">
        <f t="shared" ref="K78" si="19">K79+K84</f>
        <v>54</v>
      </c>
      <c r="L78" s="108"/>
      <c r="M78" s="12">
        <f>M79+M84</f>
        <v>0</v>
      </c>
      <c r="N78" s="10"/>
      <c r="O78" s="10"/>
      <c r="P78" s="10"/>
      <c r="Q78" s="10"/>
      <c r="R78" s="49"/>
      <c r="S78" s="10"/>
      <c r="T78" s="10"/>
      <c r="U78" s="10"/>
      <c r="V78" s="50"/>
      <c r="W78" s="10"/>
      <c r="X78" s="10"/>
      <c r="Y78" s="10"/>
      <c r="Z78" s="10"/>
      <c r="AA78" s="10"/>
    </row>
    <row r="79" spans="1:27" ht="25.5" hidden="1" customHeight="1" outlineLevel="1" x14ac:dyDescent="0.25">
      <c r="A79" s="3"/>
      <c r="B79" s="42"/>
      <c r="C79" s="43" t="s">
        <v>54</v>
      </c>
      <c r="D79" s="44" t="s">
        <v>41</v>
      </c>
      <c r="E79" s="45">
        <v>4</v>
      </c>
      <c r="F79" s="45">
        <f>F80+F81+F82+F83</f>
        <v>0</v>
      </c>
      <c r="G79" s="3" t="s">
        <v>27</v>
      </c>
      <c r="H79" s="106"/>
      <c r="I79" s="45">
        <f>SUM(I80:I83)</f>
        <v>46</v>
      </c>
      <c r="J79" s="45">
        <f>SUM(J80:J83)</f>
        <v>0</v>
      </c>
      <c r="K79" s="45">
        <f>SUM(K80:K83)</f>
        <v>46</v>
      </c>
      <c r="L79" s="108"/>
      <c r="M79" s="45">
        <f>SUM(M80:M83)</f>
        <v>0</v>
      </c>
      <c r="N79" s="10"/>
      <c r="O79" s="10"/>
      <c r="P79" s="10"/>
      <c r="Q79" s="10"/>
      <c r="R79" s="49"/>
      <c r="S79" s="10"/>
      <c r="T79" s="10"/>
      <c r="U79" s="10"/>
      <c r="V79" s="50"/>
      <c r="W79" s="10"/>
      <c r="X79" s="10"/>
      <c r="Y79" s="10"/>
      <c r="Z79" s="10"/>
      <c r="AA79" s="10"/>
    </row>
    <row r="80" spans="1:27" ht="38.25" hidden="1" customHeight="1" outlineLevel="1" x14ac:dyDescent="0.25">
      <c r="A80" s="3"/>
      <c r="B80" s="42"/>
      <c r="C80" s="38" t="s">
        <v>49</v>
      </c>
      <c r="D80" s="39" t="s">
        <v>41</v>
      </c>
      <c r="E80" s="15">
        <v>1</v>
      </c>
      <c r="F80" s="15"/>
      <c r="G80" s="3" t="s">
        <v>27</v>
      </c>
      <c r="H80" s="106"/>
      <c r="I80" s="68">
        <v>4</v>
      </c>
      <c r="J80" s="67"/>
      <c r="K80" s="17">
        <f t="shared" ref="K80:K104" si="20">I80-J80</f>
        <v>4</v>
      </c>
      <c r="L80" s="108"/>
      <c r="M80" s="67"/>
      <c r="N80" s="10"/>
      <c r="O80" s="10"/>
      <c r="P80" s="10"/>
      <c r="Q80" s="10"/>
      <c r="R80" s="49"/>
      <c r="S80" s="10"/>
      <c r="T80" s="10"/>
      <c r="U80" s="10"/>
      <c r="V80" s="50"/>
      <c r="W80" s="10"/>
      <c r="X80" s="10"/>
      <c r="Y80" s="10"/>
      <c r="Z80" s="10"/>
      <c r="AA80" s="10"/>
    </row>
    <row r="81" spans="1:27" ht="38.25" hidden="1" customHeight="1" outlineLevel="1" x14ac:dyDescent="0.25">
      <c r="A81" s="3"/>
      <c r="B81" s="42"/>
      <c r="C81" s="38" t="s">
        <v>50</v>
      </c>
      <c r="D81" s="39" t="s">
        <v>41</v>
      </c>
      <c r="E81" s="15">
        <v>1</v>
      </c>
      <c r="F81" s="15"/>
      <c r="G81" s="3" t="s">
        <v>27</v>
      </c>
      <c r="H81" s="106"/>
      <c r="I81" s="68">
        <v>18</v>
      </c>
      <c r="J81" s="67"/>
      <c r="K81" s="17">
        <f t="shared" si="20"/>
        <v>18</v>
      </c>
      <c r="L81" s="108"/>
      <c r="M81" s="67"/>
      <c r="N81" s="10"/>
      <c r="O81" s="10"/>
      <c r="P81" s="10"/>
      <c r="Q81" s="10"/>
      <c r="R81" s="49"/>
      <c r="S81" s="10"/>
      <c r="T81" s="10"/>
      <c r="U81" s="10"/>
      <c r="V81" s="50"/>
      <c r="W81" s="10"/>
      <c r="X81" s="10"/>
      <c r="Y81" s="10"/>
      <c r="Z81" s="10"/>
      <c r="AA81" s="10"/>
    </row>
    <row r="82" spans="1:27" ht="38.25" hidden="1" customHeight="1" outlineLevel="1" x14ac:dyDescent="0.25">
      <c r="A82" s="3"/>
      <c r="B82" s="42"/>
      <c r="C82" s="38" t="s">
        <v>51</v>
      </c>
      <c r="D82" s="39" t="s">
        <v>41</v>
      </c>
      <c r="E82" s="15">
        <v>1</v>
      </c>
      <c r="F82" s="15"/>
      <c r="G82" s="3" t="s">
        <v>27</v>
      </c>
      <c r="H82" s="106"/>
      <c r="I82" s="68">
        <v>10</v>
      </c>
      <c r="J82" s="67"/>
      <c r="K82" s="17">
        <f t="shared" si="20"/>
        <v>10</v>
      </c>
      <c r="L82" s="108"/>
      <c r="M82" s="67"/>
      <c r="N82" s="10"/>
      <c r="O82" s="10"/>
      <c r="P82" s="10"/>
      <c r="Q82" s="10"/>
      <c r="R82" s="49"/>
      <c r="S82" s="10"/>
      <c r="T82" s="10"/>
      <c r="U82" s="10"/>
      <c r="V82" s="50"/>
      <c r="W82" s="10"/>
      <c r="X82" s="10"/>
      <c r="Y82" s="10"/>
      <c r="Z82" s="10"/>
      <c r="AA82" s="10"/>
    </row>
    <row r="83" spans="1:27" ht="38.25" hidden="1" customHeight="1" outlineLevel="1" x14ac:dyDescent="0.25">
      <c r="A83" s="3"/>
      <c r="B83" s="42"/>
      <c r="C83" s="38" t="s">
        <v>52</v>
      </c>
      <c r="D83" s="39" t="s">
        <v>41</v>
      </c>
      <c r="E83" s="15">
        <v>1</v>
      </c>
      <c r="F83" s="15"/>
      <c r="G83" s="3" t="s">
        <v>27</v>
      </c>
      <c r="H83" s="106"/>
      <c r="I83" s="68">
        <v>14</v>
      </c>
      <c r="J83" s="67"/>
      <c r="K83" s="17">
        <f t="shared" si="20"/>
        <v>14</v>
      </c>
      <c r="L83" s="108"/>
      <c r="M83" s="67"/>
      <c r="N83" s="10"/>
      <c r="O83" s="10"/>
      <c r="P83" s="10"/>
      <c r="Q83" s="10"/>
      <c r="R83" s="49"/>
      <c r="S83" s="10"/>
      <c r="T83" s="10"/>
      <c r="U83" s="10"/>
      <c r="V83" s="50"/>
      <c r="W83" s="10"/>
      <c r="X83" s="10"/>
      <c r="Y83" s="10"/>
      <c r="Z83" s="10"/>
      <c r="AA83" s="10"/>
    </row>
    <row r="84" spans="1:27" ht="25.5" hidden="1" customHeight="1" outlineLevel="1" x14ac:dyDescent="0.25">
      <c r="A84" s="3"/>
      <c r="B84" s="42"/>
      <c r="C84" s="43" t="s">
        <v>55</v>
      </c>
      <c r="D84" s="44" t="s">
        <v>41</v>
      </c>
      <c r="E84" s="45">
        <v>4</v>
      </c>
      <c r="F84" s="45">
        <f>F85+F86+F87+F88</f>
        <v>0</v>
      </c>
      <c r="G84" s="45"/>
      <c r="H84" s="106"/>
      <c r="I84" s="45">
        <f>SUM(I85:I88)</f>
        <v>8</v>
      </c>
      <c r="J84" s="45">
        <f>SUM(J85:J88)</f>
        <v>0</v>
      </c>
      <c r="K84" s="45">
        <f t="shared" ref="K84" si="21">SUM(K85:K88)</f>
        <v>8</v>
      </c>
      <c r="L84" s="108"/>
      <c r="M84" s="45">
        <f>SUM(M85:M88)</f>
        <v>0</v>
      </c>
      <c r="N84" s="10"/>
      <c r="O84" s="10"/>
      <c r="P84" s="10"/>
      <c r="Q84" s="10"/>
      <c r="R84" s="49"/>
      <c r="S84" s="10"/>
      <c r="T84" s="10"/>
      <c r="U84" s="10"/>
      <c r="V84" s="50"/>
      <c r="W84" s="10"/>
      <c r="X84" s="10"/>
      <c r="Y84" s="10"/>
      <c r="Z84" s="10"/>
      <c r="AA84" s="10"/>
    </row>
    <row r="85" spans="1:27" ht="38.25" hidden="1" customHeight="1" outlineLevel="1" x14ac:dyDescent="0.25">
      <c r="A85" s="3"/>
      <c r="B85" s="42"/>
      <c r="C85" s="38" t="s">
        <v>49</v>
      </c>
      <c r="D85" s="39" t="s">
        <v>41</v>
      </c>
      <c r="E85" s="15">
        <v>1</v>
      </c>
      <c r="F85" s="15"/>
      <c r="G85" s="3" t="s">
        <v>27</v>
      </c>
      <c r="H85" s="106"/>
      <c r="I85" s="68">
        <v>1</v>
      </c>
      <c r="J85" s="67"/>
      <c r="K85" s="17">
        <f t="shared" si="20"/>
        <v>1</v>
      </c>
      <c r="L85" s="108"/>
      <c r="M85" s="67"/>
      <c r="N85" s="10"/>
      <c r="O85" s="10"/>
      <c r="P85" s="10"/>
      <c r="Q85" s="10"/>
      <c r="R85" s="49"/>
      <c r="S85" s="10"/>
      <c r="T85" s="10"/>
      <c r="U85" s="10"/>
      <c r="V85" s="50"/>
      <c r="W85" s="10"/>
      <c r="X85" s="10"/>
      <c r="Y85" s="10"/>
      <c r="Z85" s="10"/>
      <c r="AA85" s="10"/>
    </row>
    <row r="86" spans="1:27" ht="38.25" hidden="1" customHeight="1" outlineLevel="1" x14ac:dyDescent="0.25">
      <c r="A86" s="3"/>
      <c r="B86" s="42"/>
      <c r="C86" s="38" t="s">
        <v>50</v>
      </c>
      <c r="D86" s="39" t="s">
        <v>41</v>
      </c>
      <c r="E86" s="15">
        <v>1</v>
      </c>
      <c r="F86" s="15"/>
      <c r="G86" s="3" t="s">
        <v>27</v>
      </c>
      <c r="H86" s="106"/>
      <c r="I86" s="68">
        <v>3</v>
      </c>
      <c r="J86" s="67"/>
      <c r="K86" s="17">
        <f t="shared" si="20"/>
        <v>3</v>
      </c>
      <c r="L86" s="108"/>
      <c r="M86" s="67"/>
      <c r="N86" s="10"/>
      <c r="O86" s="10"/>
      <c r="P86" s="10"/>
      <c r="Q86" s="10"/>
      <c r="R86" s="49"/>
      <c r="S86" s="10"/>
      <c r="T86" s="10"/>
      <c r="U86" s="10"/>
      <c r="V86" s="50"/>
      <c r="W86" s="10"/>
      <c r="X86" s="10"/>
      <c r="Y86" s="10"/>
      <c r="Z86" s="10"/>
      <c r="AA86" s="10"/>
    </row>
    <row r="87" spans="1:27" ht="38.25" hidden="1" customHeight="1" outlineLevel="1" x14ac:dyDescent="0.25">
      <c r="A87" s="3"/>
      <c r="B87" s="42"/>
      <c r="C87" s="38" t="s">
        <v>51</v>
      </c>
      <c r="D87" s="39" t="s">
        <v>41</v>
      </c>
      <c r="E87" s="15">
        <v>1</v>
      </c>
      <c r="F87" s="15"/>
      <c r="G87" s="3" t="s">
        <v>27</v>
      </c>
      <c r="H87" s="106"/>
      <c r="I87" s="68">
        <v>2</v>
      </c>
      <c r="J87" s="67"/>
      <c r="K87" s="17">
        <f t="shared" si="20"/>
        <v>2</v>
      </c>
      <c r="L87" s="108"/>
      <c r="M87" s="67"/>
      <c r="N87" s="10"/>
      <c r="O87" s="10"/>
      <c r="P87" s="10"/>
      <c r="Q87" s="10"/>
      <c r="R87" s="49"/>
      <c r="S87" s="10"/>
      <c r="T87" s="10"/>
      <c r="U87" s="10"/>
      <c r="V87" s="50"/>
      <c r="W87" s="10"/>
      <c r="X87" s="10"/>
      <c r="Y87" s="10"/>
      <c r="Z87" s="10"/>
      <c r="AA87" s="10"/>
    </row>
    <row r="88" spans="1:27" ht="38.25" hidden="1" customHeight="1" outlineLevel="1" x14ac:dyDescent="0.25">
      <c r="A88" s="3"/>
      <c r="B88" s="42"/>
      <c r="C88" s="38" t="s">
        <v>52</v>
      </c>
      <c r="D88" s="39" t="s">
        <v>41</v>
      </c>
      <c r="E88" s="15">
        <v>1</v>
      </c>
      <c r="F88" s="15"/>
      <c r="G88" s="3" t="s">
        <v>27</v>
      </c>
      <c r="H88" s="106"/>
      <c r="I88" s="68">
        <v>2</v>
      </c>
      <c r="J88" s="67"/>
      <c r="K88" s="17">
        <f t="shared" si="20"/>
        <v>2</v>
      </c>
      <c r="L88" s="108"/>
      <c r="M88" s="67"/>
      <c r="N88" s="10"/>
      <c r="O88" s="10"/>
      <c r="P88" s="10"/>
      <c r="Q88" s="10"/>
      <c r="R88" s="49"/>
      <c r="S88" s="10"/>
      <c r="T88" s="10"/>
      <c r="U88" s="10"/>
      <c r="V88" s="50"/>
      <c r="W88" s="10"/>
      <c r="X88" s="10"/>
      <c r="Y88" s="10"/>
      <c r="Z88" s="10"/>
      <c r="AA88" s="10"/>
    </row>
    <row r="89" spans="1:27" collapsed="1" x14ac:dyDescent="0.25">
      <c r="A89" s="3"/>
      <c r="B89" s="42"/>
      <c r="C89" s="1" t="s">
        <v>56</v>
      </c>
      <c r="D89" s="36" t="s">
        <v>57</v>
      </c>
      <c r="E89" s="12">
        <f t="shared" ref="E89" si="22">SUM(E90:E104)</f>
        <v>15</v>
      </c>
      <c r="F89" s="12">
        <v>13</v>
      </c>
      <c r="G89" s="12"/>
      <c r="H89" s="106"/>
      <c r="I89" s="12">
        <f>SUM(I90:I104)</f>
        <v>5359</v>
      </c>
      <c r="J89" s="12">
        <f>SUM(J90:J104)</f>
        <v>5354</v>
      </c>
      <c r="K89" s="12">
        <f t="shared" ref="K89" si="23">SUM(K90:K104)</f>
        <v>5</v>
      </c>
      <c r="L89" s="108"/>
      <c r="M89" s="12">
        <f>SUM(M90:M104)</f>
        <v>5354</v>
      </c>
      <c r="N89" s="10"/>
      <c r="O89" s="10"/>
      <c r="P89" s="10"/>
      <c r="Q89" s="10"/>
      <c r="R89" s="49"/>
      <c r="S89" s="10"/>
      <c r="T89" s="10"/>
      <c r="U89" s="10"/>
      <c r="V89" s="50"/>
      <c r="W89" s="10"/>
      <c r="X89" s="10"/>
      <c r="Y89" s="10"/>
      <c r="Z89" s="10"/>
      <c r="AA89" s="10"/>
    </row>
    <row r="90" spans="1:27" ht="63.75" hidden="1" customHeight="1" outlineLevel="1" x14ac:dyDescent="0.25">
      <c r="A90" s="3"/>
      <c r="B90" s="42"/>
      <c r="C90" s="38" t="s">
        <v>202</v>
      </c>
      <c r="D90" s="39" t="s">
        <v>57</v>
      </c>
      <c r="E90" s="15">
        <v>1</v>
      </c>
      <c r="F90" s="15">
        <v>1</v>
      </c>
      <c r="G90" s="3" t="s">
        <v>27</v>
      </c>
      <c r="H90" s="106"/>
      <c r="I90" s="68">
        <v>380</v>
      </c>
      <c r="J90" s="67">
        <v>427</v>
      </c>
      <c r="K90" s="17">
        <f t="shared" si="20"/>
        <v>-47</v>
      </c>
      <c r="L90" s="108"/>
      <c r="M90" s="67">
        <v>427</v>
      </c>
      <c r="N90" s="10"/>
      <c r="O90" s="10"/>
      <c r="P90" s="10"/>
      <c r="Q90" s="10"/>
      <c r="R90" s="49"/>
      <c r="S90" s="10"/>
      <c r="T90" s="10"/>
      <c r="U90" s="10"/>
      <c r="V90" s="50"/>
      <c r="W90" s="10"/>
      <c r="X90" s="10"/>
      <c r="Y90" s="10"/>
      <c r="Z90" s="10"/>
      <c r="AA90" s="10"/>
    </row>
    <row r="91" spans="1:27" ht="63.75" hidden="1" customHeight="1" outlineLevel="1" x14ac:dyDescent="0.25">
      <c r="A91" s="3"/>
      <c r="B91" s="42"/>
      <c r="C91" s="38" t="s">
        <v>203</v>
      </c>
      <c r="D91" s="39" t="s">
        <v>57</v>
      </c>
      <c r="E91" s="15">
        <v>1</v>
      </c>
      <c r="F91" s="15">
        <v>1</v>
      </c>
      <c r="G91" s="3" t="s">
        <v>27</v>
      </c>
      <c r="H91" s="106"/>
      <c r="I91" s="68">
        <v>281</v>
      </c>
      <c r="J91" s="67">
        <v>362</v>
      </c>
      <c r="K91" s="17">
        <f t="shared" si="20"/>
        <v>-81</v>
      </c>
      <c r="L91" s="108"/>
      <c r="M91" s="67">
        <v>362</v>
      </c>
      <c r="N91" s="10"/>
      <c r="O91" s="10"/>
      <c r="P91" s="10"/>
      <c r="Q91" s="10"/>
      <c r="R91" s="49"/>
      <c r="S91" s="10"/>
      <c r="T91" s="10"/>
      <c r="U91" s="10"/>
      <c r="V91" s="50"/>
      <c r="W91" s="10"/>
      <c r="X91" s="10"/>
      <c r="Y91" s="10"/>
      <c r="Z91" s="10"/>
      <c r="AA91" s="10"/>
    </row>
    <row r="92" spans="1:27" ht="51" hidden="1" customHeight="1" outlineLevel="1" x14ac:dyDescent="0.25">
      <c r="A92" s="3"/>
      <c r="B92" s="42"/>
      <c r="C92" s="38" t="s">
        <v>204</v>
      </c>
      <c r="D92" s="39" t="s">
        <v>57</v>
      </c>
      <c r="E92" s="15">
        <v>1</v>
      </c>
      <c r="F92" s="15">
        <v>1</v>
      </c>
      <c r="G92" s="3" t="s">
        <v>27</v>
      </c>
      <c r="H92" s="106"/>
      <c r="I92" s="68">
        <v>366</v>
      </c>
      <c r="J92" s="67">
        <v>398</v>
      </c>
      <c r="K92" s="17">
        <f t="shared" si="20"/>
        <v>-32</v>
      </c>
      <c r="L92" s="108"/>
      <c r="M92" s="67">
        <v>398</v>
      </c>
      <c r="N92" s="10"/>
      <c r="O92" s="10"/>
      <c r="P92" s="10"/>
      <c r="Q92" s="10"/>
      <c r="R92" s="49"/>
      <c r="S92" s="10"/>
      <c r="T92" s="10"/>
      <c r="U92" s="10"/>
      <c r="V92" s="50"/>
      <c r="W92" s="10"/>
      <c r="X92" s="10"/>
      <c r="Y92" s="10"/>
      <c r="Z92" s="10"/>
      <c r="AA92" s="10"/>
    </row>
    <row r="93" spans="1:27" ht="76.5" hidden="1" customHeight="1" outlineLevel="1" x14ac:dyDescent="0.25">
      <c r="A93" s="3"/>
      <c r="B93" s="42"/>
      <c r="C93" s="38" t="s">
        <v>205</v>
      </c>
      <c r="D93" s="39" t="s">
        <v>57</v>
      </c>
      <c r="E93" s="15">
        <v>1</v>
      </c>
      <c r="F93" s="15">
        <v>1</v>
      </c>
      <c r="G93" s="3" t="s">
        <v>27</v>
      </c>
      <c r="H93" s="106"/>
      <c r="I93" s="68">
        <v>442</v>
      </c>
      <c r="J93" s="67">
        <v>391</v>
      </c>
      <c r="K93" s="17">
        <f t="shared" si="20"/>
        <v>51</v>
      </c>
      <c r="L93" s="108"/>
      <c r="M93" s="67">
        <v>391</v>
      </c>
      <c r="N93" s="10"/>
      <c r="O93" s="10"/>
      <c r="P93" s="10"/>
      <c r="Q93" s="10"/>
      <c r="R93" s="49"/>
      <c r="S93" s="10"/>
      <c r="T93" s="10"/>
      <c r="U93" s="10"/>
      <c r="V93" s="50"/>
      <c r="W93" s="10"/>
      <c r="X93" s="10"/>
      <c r="Y93" s="10"/>
      <c r="Z93" s="10"/>
      <c r="AA93" s="10"/>
    </row>
    <row r="94" spans="1:27" ht="51" hidden="1" customHeight="1" outlineLevel="1" x14ac:dyDescent="0.25">
      <c r="A94" s="3"/>
      <c r="B94" s="42"/>
      <c r="C94" s="38" t="s">
        <v>206</v>
      </c>
      <c r="D94" s="39" t="s">
        <v>57</v>
      </c>
      <c r="E94" s="15">
        <v>1</v>
      </c>
      <c r="F94" s="15">
        <v>1</v>
      </c>
      <c r="G94" s="3" t="s">
        <v>27</v>
      </c>
      <c r="H94" s="106"/>
      <c r="I94" s="68">
        <v>270</v>
      </c>
      <c r="J94" s="67">
        <v>470</v>
      </c>
      <c r="K94" s="17">
        <f t="shared" si="20"/>
        <v>-200</v>
      </c>
      <c r="L94" s="108"/>
      <c r="M94" s="67">
        <v>470</v>
      </c>
      <c r="N94" s="10"/>
      <c r="O94" s="10"/>
      <c r="P94" s="10"/>
      <c r="Q94" s="10"/>
      <c r="R94" s="49"/>
      <c r="S94" s="10"/>
      <c r="T94" s="10"/>
      <c r="U94" s="10"/>
      <c r="V94" s="50"/>
      <c r="W94" s="10"/>
      <c r="X94" s="10"/>
      <c r="Y94" s="10"/>
      <c r="Z94" s="10"/>
      <c r="AA94" s="10"/>
    </row>
    <row r="95" spans="1:27" ht="51" hidden="1" customHeight="1" outlineLevel="1" x14ac:dyDescent="0.25">
      <c r="A95" s="3"/>
      <c r="B95" s="42"/>
      <c r="C95" s="38" t="s">
        <v>207</v>
      </c>
      <c r="D95" s="39" t="s">
        <v>57</v>
      </c>
      <c r="E95" s="15">
        <v>1</v>
      </c>
      <c r="F95" s="15">
        <v>1</v>
      </c>
      <c r="G95" s="3" t="s">
        <v>27</v>
      </c>
      <c r="H95" s="106"/>
      <c r="I95" s="68">
        <v>349</v>
      </c>
      <c r="J95" s="67">
        <v>515</v>
      </c>
      <c r="K95" s="17">
        <f t="shared" si="20"/>
        <v>-166</v>
      </c>
      <c r="L95" s="108"/>
      <c r="M95" s="67">
        <v>515</v>
      </c>
      <c r="N95" s="10"/>
      <c r="O95" s="10"/>
      <c r="P95" s="10"/>
      <c r="Q95" s="10"/>
      <c r="R95" s="49"/>
      <c r="S95" s="10"/>
      <c r="T95" s="10"/>
      <c r="U95" s="10"/>
      <c r="V95" s="50"/>
      <c r="W95" s="10"/>
      <c r="X95" s="10"/>
      <c r="Y95" s="10"/>
      <c r="Z95" s="10"/>
      <c r="AA95" s="10"/>
    </row>
    <row r="96" spans="1:27" ht="89.25" hidden="1" customHeight="1" outlineLevel="1" x14ac:dyDescent="0.25">
      <c r="A96" s="3"/>
      <c r="B96" s="42"/>
      <c r="C96" s="58" t="s">
        <v>58</v>
      </c>
      <c r="D96" s="39" t="s">
        <v>57</v>
      </c>
      <c r="E96" s="15">
        <v>1</v>
      </c>
      <c r="F96" s="15">
        <v>1</v>
      </c>
      <c r="G96" s="3" t="s">
        <v>27</v>
      </c>
      <c r="H96" s="106"/>
      <c r="I96" s="68">
        <v>332</v>
      </c>
      <c r="J96" s="67">
        <v>371</v>
      </c>
      <c r="K96" s="17">
        <f t="shared" si="20"/>
        <v>-39</v>
      </c>
      <c r="L96" s="108"/>
      <c r="M96" s="67">
        <v>371</v>
      </c>
      <c r="N96" s="10"/>
      <c r="O96" s="10"/>
      <c r="P96" s="10"/>
      <c r="Q96" s="10"/>
      <c r="R96" s="49"/>
      <c r="S96" s="10"/>
      <c r="T96" s="10"/>
      <c r="U96" s="10"/>
      <c r="V96" s="50"/>
      <c r="W96" s="10"/>
      <c r="X96" s="10"/>
      <c r="Y96" s="10"/>
      <c r="Z96" s="10"/>
      <c r="AA96" s="10"/>
    </row>
    <row r="97" spans="1:27" ht="51" hidden="1" customHeight="1" outlineLevel="1" x14ac:dyDescent="0.25">
      <c r="A97" s="3"/>
      <c r="B97" s="42"/>
      <c r="C97" s="38" t="s">
        <v>208</v>
      </c>
      <c r="D97" s="39" t="s">
        <v>57</v>
      </c>
      <c r="E97" s="15">
        <v>1</v>
      </c>
      <c r="F97" s="15">
        <v>1</v>
      </c>
      <c r="G97" s="3" t="s">
        <v>27</v>
      </c>
      <c r="H97" s="106"/>
      <c r="I97" s="68">
        <v>215</v>
      </c>
      <c r="J97" s="67">
        <v>313</v>
      </c>
      <c r="K97" s="17">
        <f t="shared" si="20"/>
        <v>-98</v>
      </c>
      <c r="L97" s="108"/>
      <c r="M97" s="67">
        <v>313</v>
      </c>
      <c r="N97" s="10"/>
      <c r="O97" s="10"/>
      <c r="P97" s="10"/>
      <c r="Q97" s="10"/>
      <c r="R97" s="49"/>
      <c r="S97" s="10"/>
      <c r="T97" s="10"/>
      <c r="U97" s="10"/>
      <c r="V97" s="50"/>
      <c r="W97" s="10"/>
      <c r="X97" s="10"/>
      <c r="Y97" s="10"/>
      <c r="Z97" s="10"/>
      <c r="AA97" s="10"/>
    </row>
    <row r="98" spans="1:27" ht="63.75" hidden="1" customHeight="1" outlineLevel="1" x14ac:dyDescent="0.25">
      <c r="A98" s="3"/>
      <c r="B98" s="42"/>
      <c r="C98" s="38" t="s">
        <v>209</v>
      </c>
      <c r="D98" s="39" t="s">
        <v>57</v>
      </c>
      <c r="E98" s="15">
        <v>1</v>
      </c>
      <c r="F98" s="15">
        <v>1</v>
      </c>
      <c r="G98" s="3" t="s">
        <v>27</v>
      </c>
      <c r="H98" s="106"/>
      <c r="I98" s="68">
        <v>398</v>
      </c>
      <c r="J98" s="67">
        <v>351</v>
      </c>
      <c r="K98" s="17">
        <f t="shared" si="20"/>
        <v>47</v>
      </c>
      <c r="L98" s="108"/>
      <c r="M98" s="67">
        <v>351</v>
      </c>
      <c r="N98" s="10"/>
      <c r="O98" s="10"/>
      <c r="P98" s="10"/>
      <c r="Q98" s="10"/>
      <c r="R98" s="49"/>
      <c r="S98" s="10"/>
      <c r="T98" s="10"/>
      <c r="U98" s="10"/>
      <c r="V98" s="50"/>
      <c r="W98" s="10"/>
      <c r="X98" s="10"/>
      <c r="Y98" s="10"/>
      <c r="Z98" s="10"/>
      <c r="AA98" s="10"/>
    </row>
    <row r="99" spans="1:27" ht="76.5" hidden="1" customHeight="1" outlineLevel="1" x14ac:dyDescent="0.25">
      <c r="A99" s="3"/>
      <c r="B99" s="42"/>
      <c r="C99" s="38" t="s">
        <v>210</v>
      </c>
      <c r="D99" s="39" t="s">
        <v>57</v>
      </c>
      <c r="E99" s="15">
        <v>1</v>
      </c>
      <c r="F99" s="15"/>
      <c r="G99" s="3" t="s">
        <v>27</v>
      </c>
      <c r="H99" s="106"/>
      <c r="I99" s="68">
        <v>709</v>
      </c>
      <c r="J99" s="67"/>
      <c r="K99" s="17">
        <f t="shared" si="20"/>
        <v>709</v>
      </c>
      <c r="L99" s="108"/>
      <c r="M99" s="67"/>
      <c r="N99" s="10"/>
      <c r="O99" s="10"/>
      <c r="P99" s="10"/>
      <c r="Q99" s="10"/>
      <c r="R99" s="49"/>
      <c r="S99" s="10"/>
      <c r="T99" s="10"/>
      <c r="U99" s="10"/>
      <c r="V99" s="50"/>
      <c r="W99" s="10"/>
      <c r="X99" s="10"/>
      <c r="Y99" s="10"/>
      <c r="Z99" s="10"/>
      <c r="AA99" s="10"/>
    </row>
    <row r="100" spans="1:27" ht="63.75" hidden="1" customHeight="1" outlineLevel="1" x14ac:dyDescent="0.25">
      <c r="A100" s="3"/>
      <c r="B100" s="42"/>
      <c r="C100" s="38" t="s">
        <v>211</v>
      </c>
      <c r="D100" s="39" t="s">
        <v>57</v>
      </c>
      <c r="E100" s="15">
        <v>1</v>
      </c>
      <c r="F100" s="15">
        <v>1</v>
      </c>
      <c r="G100" s="3" t="s">
        <v>27</v>
      </c>
      <c r="H100" s="106"/>
      <c r="I100" s="68">
        <v>413</v>
      </c>
      <c r="J100" s="67">
        <v>538</v>
      </c>
      <c r="K100" s="17">
        <f t="shared" si="20"/>
        <v>-125</v>
      </c>
      <c r="L100" s="108"/>
      <c r="M100" s="67">
        <v>538</v>
      </c>
      <c r="N100" s="10"/>
      <c r="O100" s="10"/>
      <c r="P100" s="10"/>
      <c r="Q100" s="10"/>
      <c r="R100" s="49"/>
      <c r="S100" s="10"/>
      <c r="T100" s="10"/>
      <c r="U100" s="10"/>
      <c r="V100" s="50"/>
      <c r="W100" s="10"/>
      <c r="X100" s="10"/>
      <c r="Y100" s="10"/>
      <c r="Z100" s="10"/>
      <c r="AA100" s="10"/>
    </row>
    <row r="101" spans="1:27" ht="51" hidden="1" customHeight="1" outlineLevel="1" x14ac:dyDescent="0.25">
      <c r="A101" s="3"/>
      <c r="B101" s="42"/>
      <c r="C101" s="38" t="s">
        <v>212</v>
      </c>
      <c r="D101" s="39" t="s">
        <v>57</v>
      </c>
      <c r="E101" s="15">
        <v>1</v>
      </c>
      <c r="F101" s="15"/>
      <c r="G101" s="3" t="s">
        <v>27</v>
      </c>
      <c r="H101" s="106"/>
      <c r="I101" s="68">
        <v>340</v>
      </c>
      <c r="J101" s="67"/>
      <c r="K101" s="17">
        <f t="shared" si="20"/>
        <v>340</v>
      </c>
      <c r="L101" s="108"/>
      <c r="M101" s="67"/>
      <c r="N101" s="10"/>
      <c r="O101" s="10"/>
      <c r="P101" s="10"/>
      <c r="Q101" s="10"/>
      <c r="R101" s="49"/>
      <c r="S101" s="10"/>
      <c r="T101" s="10"/>
      <c r="U101" s="10"/>
      <c r="V101" s="50"/>
      <c r="W101" s="10"/>
      <c r="X101" s="10"/>
      <c r="Y101" s="10"/>
      <c r="Z101" s="10"/>
      <c r="AA101" s="10"/>
    </row>
    <row r="102" spans="1:27" ht="63.75" hidden="1" customHeight="1" outlineLevel="1" x14ac:dyDescent="0.25">
      <c r="A102" s="3"/>
      <c r="B102" s="42"/>
      <c r="C102" s="38" t="s">
        <v>213</v>
      </c>
      <c r="D102" s="39" t="s">
        <v>57</v>
      </c>
      <c r="E102" s="15">
        <v>1</v>
      </c>
      <c r="F102" s="15">
        <v>1</v>
      </c>
      <c r="G102" s="3" t="s">
        <v>27</v>
      </c>
      <c r="H102" s="106"/>
      <c r="I102" s="68">
        <v>333</v>
      </c>
      <c r="J102" s="67">
        <v>401</v>
      </c>
      <c r="K102" s="17">
        <f t="shared" si="20"/>
        <v>-68</v>
      </c>
      <c r="L102" s="108"/>
      <c r="M102" s="67">
        <v>401</v>
      </c>
      <c r="N102" s="10"/>
      <c r="O102" s="10"/>
      <c r="P102" s="10"/>
      <c r="Q102" s="10"/>
      <c r="R102" s="49"/>
      <c r="S102" s="10"/>
      <c r="T102" s="10"/>
      <c r="U102" s="10"/>
      <c r="V102" s="50"/>
      <c r="W102" s="10"/>
      <c r="X102" s="10"/>
      <c r="Y102" s="10"/>
      <c r="Z102" s="10"/>
      <c r="AA102" s="10"/>
    </row>
    <row r="103" spans="1:27" ht="63.75" hidden="1" customHeight="1" outlineLevel="1" x14ac:dyDescent="0.25">
      <c r="A103" s="3"/>
      <c r="B103" s="42"/>
      <c r="C103" s="38" t="s">
        <v>214</v>
      </c>
      <c r="D103" s="39" t="s">
        <v>57</v>
      </c>
      <c r="E103" s="15">
        <v>1</v>
      </c>
      <c r="F103" s="15">
        <v>1</v>
      </c>
      <c r="G103" s="3" t="s">
        <v>27</v>
      </c>
      <c r="H103" s="106"/>
      <c r="I103" s="68">
        <v>279</v>
      </c>
      <c r="J103" s="67">
        <v>462</v>
      </c>
      <c r="K103" s="17">
        <f t="shared" si="20"/>
        <v>-183</v>
      </c>
      <c r="L103" s="108"/>
      <c r="M103" s="67">
        <v>462</v>
      </c>
      <c r="N103" s="10"/>
      <c r="O103" s="10"/>
      <c r="P103" s="10"/>
      <c r="Q103" s="10"/>
      <c r="R103" s="49"/>
      <c r="S103" s="10"/>
      <c r="T103" s="10"/>
      <c r="U103" s="10"/>
      <c r="V103" s="50"/>
      <c r="W103" s="10"/>
      <c r="X103" s="10"/>
      <c r="Y103" s="10"/>
      <c r="Z103" s="10"/>
      <c r="AA103" s="10"/>
    </row>
    <row r="104" spans="1:27" ht="51" hidden="1" customHeight="1" outlineLevel="1" x14ac:dyDescent="0.25">
      <c r="A104" s="3"/>
      <c r="B104" s="42"/>
      <c r="C104" s="38" t="s">
        <v>215</v>
      </c>
      <c r="D104" s="39" t="s">
        <v>57</v>
      </c>
      <c r="E104" s="15">
        <v>1</v>
      </c>
      <c r="F104" s="15">
        <v>1</v>
      </c>
      <c r="G104" s="3" t="s">
        <v>27</v>
      </c>
      <c r="H104" s="106"/>
      <c r="I104" s="68">
        <v>252</v>
      </c>
      <c r="J104" s="67">
        <v>355</v>
      </c>
      <c r="K104" s="17">
        <f t="shared" si="20"/>
        <v>-103</v>
      </c>
      <c r="L104" s="108"/>
      <c r="M104" s="67">
        <v>355</v>
      </c>
      <c r="N104" s="10"/>
      <c r="O104" s="10"/>
      <c r="P104" s="10"/>
      <c r="Q104" s="10"/>
      <c r="R104" s="49"/>
      <c r="S104" s="10"/>
      <c r="T104" s="10"/>
      <c r="U104" s="10"/>
      <c r="V104" s="50"/>
      <c r="W104" s="10"/>
      <c r="X104" s="10"/>
      <c r="Y104" s="10"/>
      <c r="Z104" s="10"/>
      <c r="AA104" s="10"/>
    </row>
    <row r="105" spans="1:27" collapsed="1" x14ac:dyDescent="0.25">
      <c r="A105" s="3"/>
      <c r="B105" s="42"/>
      <c r="C105" s="1" t="s">
        <v>59</v>
      </c>
      <c r="D105" s="36" t="s">
        <v>31</v>
      </c>
      <c r="E105" s="59">
        <f t="shared" ref="E105" si="24">E106+E121+E124</f>
        <v>800</v>
      </c>
      <c r="F105" s="59">
        <v>782</v>
      </c>
      <c r="G105" s="59"/>
      <c r="H105" s="106"/>
      <c r="I105" s="59">
        <f>I106+I121+I124</f>
        <v>82890</v>
      </c>
      <c r="J105" s="59">
        <f>J106+J121+J124</f>
        <v>45988</v>
      </c>
      <c r="K105" s="59">
        <f t="shared" ref="K105" si="25">K106+K121+K124</f>
        <v>36902</v>
      </c>
      <c r="L105" s="108"/>
      <c r="M105" s="59">
        <f>M106+M121+M124</f>
        <v>45988</v>
      </c>
      <c r="N105" s="10"/>
      <c r="O105" s="10"/>
      <c r="P105" s="10"/>
      <c r="Q105" s="10"/>
      <c r="R105" s="49"/>
      <c r="S105" s="10"/>
      <c r="T105" s="10"/>
      <c r="U105" s="10"/>
      <c r="V105" s="50"/>
      <c r="W105" s="10"/>
      <c r="X105" s="10"/>
      <c r="Y105" s="10"/>
      <c r="Z105" s="10"/>
      <c r="AA105" s="10"/>
    </row>
    <row r="106" spans="1:27" ht="25.5" hidden="1" customHeight="1" outlineLevel="1" x14ac:dyDescent="0.25">
      <c r="A106" s="3"/>
      <c r="B106" s="42"/>
      <c r="C106" s="43" t="s">
        <v>60</v>
      </c>
      <c r="D106" s="44" t="s">
        <v>61</v>
      </c>
      <c r="E106" s="45">
        <f>SUM(E107:E120)</f>
        <v>743</v>
      </c>
      <c r="F106" s="64">
        <v>743</v>
      </c>
      <c r="G106" s="45"/>
      <c r="H106" s="106"/>
      <c r="I106" s="64">
        <f>SUM(I107:I120)</f>
        <v>35010</v>
      </c>
      <c r="J106" s="64">
        <f>SUM(J107:J120)</f>
        <v>35159</v>
      </c>
      <c r="K106" s="64">
        <f t="shared" ref="K106" si="26">SUM(K107:K120)</f>
        <v>-149</v>
      </c>
      <c r="L106" s="108"/>
      <c r="M106" s="64">
        <f>SUM(M107:M120)</f>
        <v>35159</v>
      </c>
      <c r="N106" s="10"/>
      <c r="O106" s="10"/>
      <c r="P106" s="10"/>
      <c r="Q106" s="10"/>
      <c r="R106" s="49"/>
      <c r="S106" s="10"/>
      <c r="T106" s="10"/>
      <c r="U106" s="10"/>
      <c r="V106" s="50"/>
      <c r="W106" s="10"/>
      <c r="X106" s="10"/>
      <c r="Y106" s="10"/>
      <c r="Z106" s="10"/>
      <c r="AA106" s="10"/>
    </row>
    <row r="107" spans="1:27" ht="12.75" hidden="1" customHeight="1" outlineLevel="1" x14ac:dyDescent="0.25">
      <c r="A107" s="3"/>
      <c r="B107" s="42"/>
      <c r="C107" s="38" t="s">
        <v>62</v>
      </c>
      <c r="D107" s="39" t="s">
        <v>31</v>
      </c>
      <c r="E107" s="15">
        <v>220</v>
      </c>
      <c r="F107" s="15">
        <v>220</v>
      </c>
      <c r="G107" s="3" t="s">
        <v>27</v>
      </c>
      <c r="H107" s="106"/>
      <c r="I107" s="68">
        <v>2200</v>
      </c>
      <c r="J107" s="67">
        <v>2146</v>
      </c>
      <c r="K107" s="17">
        <f t="shared" ref="K107:K130" si="27">I107-J107</f>
        <v>54</v>
      </c>
      <c r="L107" s="108"/>
      <c r="M107" s="67">
        <v>2146</v>
      </c>
      <c r="N107" s="10"/>
      <c r="O107" s="10"/>
      <c r="P107" s="10"/>
      <c r="Q107" s="10"/>
      <c r="R107" s="49"/>
      <c r="S107" s="10"/>
      <c r="T107" s="10"/>
      <c r="U107" s="10"/>
      <c r="V107" s="50"/>
      <c r="W107" s="10"/>
      <c r="X107" s="10"/>
      <c r="Y107" s="10"/>
      <c r="Z107" s="10"/>
      <c r="AA107" s="10"/>
    </row>
    <row r="108" spans="1:27" ht="12.75" hidden="1" customHeight="1" outlineLevel="1" x14ac:dyDescent="0.25">
      <c r="A108" s="3"/>
      <c r="B108" s="42"/>
      <c r="C108" s="38" t="s">
        <v>63</v>
      </c>
      <c r="D108" s="39" t="s">
        <v>31</v>
      </c>
      <c r="E108" s="15">
        <v>80</v>
      </c>
      <c r="F108" s="15">
        <v>80</v>
      </c>
      <c r="G108" s="3" t="s">
        <v>27</v>
      </c>
      <c r="H108" s="106"/>
      <c r="I108" s="68">
        <v>1200</v>
      </c>
      <c r="J108" s="67">
        <v>1224</v>
      </c>
      <c r="K108" s="17">
        <f t="shared" si="27"/>
        <v>-24</v>
      </c>
      <c r="L108" s="108"/>
      <c r="M108" s="67">
        <v>1224</v>
      </c>
      <c r="N108" s="10"/>
      <c r="O108" s="10"/>
      <c r="P108" s="10"/>
      <c r="Q108" s="10"/>
      <c r="R108" s="49"/>
      <c r="S108" s="10"/>
      <c r="T108" s="10"/>
      <c r="U108" s="10"/>
      <c r="V108" s="50"/>
      <c r="W108" s="10"/>
      <c r="X108" s="10"/>
      <c r="Y108" s="10"/>
      <c r="Z108" s="10"/>
      <c r="AA108" s="10"/>
    </row>
    <row r="109" spans="1:27" ht="12.75" hidden="1" customHeight="1" outlineLevel="1" x14ac:dyDescent="0.25">
      <c r="A109" s="3"/>
      <c r="B109" s="42"/>
      <c r="C109" s="38" t="s">
        <v>64</v>
      </c>
      <c r="D109" s="39" t="s">
        <v>31</v>
      </c>
      <c r="E109" s="15">
        <v>200</v>
      </c>
      <c r="F109" s="15">
        <v>200</v>
      </c>
      <c r="G109" s="3" t="s">
        <v>27</v>
      </c>
      <c r="H109" s="106"/>
      <c r="I109" s="68">
        <v>4000</v>
      </c>
      <c r="J109" s="67">
        <v>4000</v>
      </c>
      <c r="K109" s="17">
        <f t="shared" si="27"/>
        <v>0</v>
      </c>
      <c r="L109" s="108"/>
      <c r="M109" s="67">
        <v>4000</v>
      </c>
      <c r="N109" s="10"/>
      <c r="O109" s="10"/>
      <c r="P109" s="10"/>
      <c r="Q109" s="10"/>
      <c r="R109" s="49"/>
      <c r="S109" s="10"/>
      <c r="T109" s="10"/>
      <c r="U109" s="10"/>
      <c r="V109" s="50"/>
      <c r="W109" s="10"/>
      <c r="X109" s="10"/>
      <c r="Y109" s="10"/>
      <c r="Z109" s="10"/>
      <c r="AA109" s="10"/>
    </row>
    <row r="110" spans="1:27" ht="12.75" hidden="1" customHeight="1" outlineLevel="1" x14ac:dyDescent="0.25">
      <c r="A110" s="3"/>
      <c r="B110" s="42"/>
      <c r="C110" s="38" t="s">
        <v>65</v>
      </c>
      <c r="D110" s="39" t="s">
        <v>31</v>
      </c>
      <c r="E110" s="15">
        <v>4</v>
      </c>
      <c r="F110" s="15">
        <v>4</v>
      </c>
      <c r="G110" s="3" t="s">
        <v>27</v>
      </c>
      <c r="H110" s="106"/>
      <c r="I110" s="68">
        <v>464</v>
      </c>
      <c r="J110" s="67">
        <v>463</v>
      </c>
      <c r="K110" s="17">
        <f t="shared" si="27"/>
        <v>1</v>
      </c>
      <c r="L110" s="108"/>
      <c r="M110" s="67">
        <v>463</v>
      </c>
      <c r="N110" s="10"/>
      <c r="O110" s="10"/>
      <c r="P110" s="10"/>
      <c r="Q110" s="10"/>
      <c r="R110" s="49"/>
      <c r="S110" s="10"/>
      <c r="T110" s="10"/>
      <c r="U110" s="10"/>
      <c r="V110" s="50"/>
      <c r="W110" s="10"/>
      <c r="X110" s="10"/>
      <c r="Y110" s="10"/>
      <c r="Z110" s="10"/>
      <c r="AA110" s="10"/>
    </row>
    <row r="111" spans="1:27" ht="12.75" hidden="1" customHeight="1" outlineLevel="1" x14ac:dyDescent="0.25">
      <c r="A111" s="3"/>
      <c r="B111" s="42"/>
      <c r="C111" s="38" t="s">
        <v>66</v>
      </c>
      <c r="D111" s="39" t="s">
        <v>31</v>
      </c>
      <c r="E111" s="15">
        <v>100</v>
      </c>
      <c r="F111" s="15">
        <v>100</v>
      </c>
      <c r="G111" s="3" t="s">
        <v>27</v>
      </c>
      <c r="H111" s="106"/>
      <c r="I111" s="68">
        <v>3300</v>
      </c>
      <c r="J111" s="67">
        <v>3300</v>
      </c>
      <c r="K111" s="17">
        <f t="shared" si="27"/>
        <v>0</v>
      </c>
      <c r="L111" s="108"/>
      <c r="M111" s="67">
        <v>3300</v>
      </c>
      <c r="N111" s="10"/>
      <c r="O111" s="10"/>
      <c r="P111" s="10"/>
      <c r="Q111" s="10"/>
      <c r="R111" s="49"/>
      <c r="S111" s="10"/>
      <c r="T111" s="10"/>
      <c r="U111" s="10"/>
      <c r="V111" s="50"/>
      <c r="W111" s="10"/>
      <c r="X111" s="10"/>
      <c r="Y111" s="10"/>
      <c r="Z111" s="10"/>
      <c r="AA111" s="10"/>
    </row>
    <row r="112" spans="1:27" ht="12.75" hidden="1" customHeight="1" outlineLevel="1" x14ac:dyDescent="0.25">
      <c r="A112" s="3"/>
      <c r="B112" s="42"/>
      <c r="C112" s="38" t="s">
        <v>67</v>
      </c>
      <c r="D112" s="39" t="s">
        <v>31</v>
      </c>
      <c r="E112" s="15">
        <v>70</v>
      </c>
      <c r="F112" s="15">
        <v>70</v>
      </c>
      <c r="G112" s="3" t="s">
        <v>27</v>
      </c>
      <c r="H112" s="106"/>
      <c r="I112" s="68">
        <v>4130</v>
      </c>
      <c r="J112" s="67">
        <v>4130</v>
      </c>
      <c r="K112" s="17">
        <f t="shared" si="27"/>
        <v>0</v>
      </c>
      <c r="L112" s="108"/>
      <c r="M112" s="67">
        <v>4130</v>
      </c>
      <c r="N112" s="10"/>
      <c r="O112" s="10"/>
      <c r="P112" s="10"/>
      <c r="Q112" s="10"/>
      <c r="R112" s="49"/>
      <c r="S112" s="10"/>
      <c r="T112" s="10"/>
      <c r="U112" s="10"/>
      <c r="V112" s="50"/>
      <c r="W112" s="10"/>
      <c r="X112" s="10"/>
      <c r="Y112" s="10"/>
      <c r="Z112" s="10"/>
      <c r="AA112" s="10"/>
    </row>
    <row r="113" spans="1:27" ht="12.75" hidden="1" customHeight="1" outlineLevel="1" x14ac:dyDescent="0.25">
      <c r="A113" s="3"/>
      <c r="B113" s="42"/>
      <c r="C113" s="38" t="s">
        <v>68</v>
      </c>
      <c r="D113" s="39" t="s">
        <v>31</v>
      </c>
      <c r="E113" s="15">
        <v>20</v>
      </c>
      <c r="F113" s="15">
        <v>20</v>
      </c>
      <c r="G113" s="3" t="s">
        <v>27</v>
      </c>
      <c r="H113" s="106"/>
      <c r="I113" s="68">
        <v>1460</v>
      </c>
      <c r="J113" s="67">
        <v>1628</v>
      </c>
      <c r="K113" s="17">
        <f t="shared" si="27"/>
        <v>-168</v>
      </c>
      <c r="L113" s="108"/>
      <c r="M113" s="67">
        <v>1628</v>
      </c>
      <c r="N113" s="10"/>
      <c r="O113" s="10"/>
      <c r="P113" s="10"/>
      <c r="Q113" s="10"/>
      <c r="R113" s="49"/>
      <c r="S113" s="10"/>
      <c r="T113" s="10"/>
      <c r="U113" s="10"/>
      <c r="V113" s="50"/>
      <c r="W113" s="10"/>
      <c r="X113" s="10"/>
      <c r="Y113" s="10"/>
      <c r="Z113" s="10"/>
      <c r="AA113" s="10"/>
    </row>
    <row r="114" spans="1:27" ht="12.75" hidden="1" customHeight="1" outlineLevel="1" x14ac:dyDescent="0.25">
      <c r="A114" s="3"/>
      <c r="B114" s="42"/>
      <c r="C114" s="38" t="s">
        <v>69</v>
      </c>
      <c r="D114" s="39" t="s">
        <v>31</v>
      </c>
      <c r="E114" s="15">
        <v>35</v>
      </c>
      <c r="F114" s="15">
        <v>35</v>
      </c>
      <c r="G114" s="3" t="s">
        <v>27</v>
      </c>
      <c r="H114" s="106"/>
      <c r="I114" s="68">
        <v>5110</v>
      </c>
      <c r="J114" s="67">
        <v>5124</v>
      </c>
      <c r="K114" s="17">
        <f t="shared" si="27"/>
        <v>-14</v>
      </c>
      <c r="L114" s="108"/>
      <c r="M114" s="67">
        <v>5124</v>
      </c>
      <c r="N114" s="10"/>
      <c r="O114" s="10"/>
      <c r="P114" s="10"/>
      <c r="Q114" s="10"/>
      <c r="R114" s="49"/>
      <c r="S114" s="10"/>
      <c r="T114" s="10"/>
      <c r="U114" s="10"/>
      <c r="V114" s="50"/>
      <c r="W114" s="10"/>
      <c r="X114" s="10"/>
      <c r="Y114" s="10"/>
      <c r="Z114" s="10"/>
      <c r="AA114" s="10"/>
    </row>
    <row r="115" spans="1:27" ht="12.75" hidden="1" customHeight="1" outlineLevel="1" x14ac:dyDescent="0.25">
      <c r="A115" s="3"/>
      <c r="B115" s="42"/>
      <c r="C115" s="38" t="s">
        <v>70</v>
      </c>
      <c r="D115" s="39" t="s">
        <v>31</v>
      </c>
      <c r="E115" s="15">
        <v>5</v>
      </c>
      <c r="F115" s="15">
        <v>5</v>
      </c>
      <c r="G115" s="3" t="s">
        <v>27</v>
      </c>
      <c r="H115" s="106"/>
      <c r="I115" s="68">
        <v>1995</v>
      </c>
      <c r="J115" s="67">
        <v>1993</v>
      </c>
      <c r="K115" s="17">
        <f t="shared" si="27"/>
        <v>2</v>
      </c>
      <c r="L115" s="108"/>
      <c r="M115" s="67">
        <v>1993</v>
      </c>
      <c r="N115" s="10"/>
      <c r="O115" s="10"/>
      <c r="P115" s="10"/>
      <c r="Q115" s="10"/>
      <c r="R115" s="49"/>
      <c r="S115" s="10"/>
      <c r="T115" s="10"/>
      <c r="U115" s="10"/>
      <c r="V115" s="50"/>
      <c r="W115" s="10"/>
      <c r="X115" s="10"/>
      <c r="Y115" s="10"/>
      <c r="Z115" s="10"/>
      <c r="AA115" s="10"/>
    </row>
    <row r="116" spans="1:27" ht="12.75" hidden="1" customHeight="1" outlineLevel="1" x14ac:dyDescent="0.25">
      <c r="A116" s="3"/>
      <c r="B116" s="42"/>
      <c r="C116" s="38" t="s">
        <v>71</v>
      </c>
      <c r="D116" s="39" t="s">
        <v>31</v>
      </c>
      <c r="E116" s="15">
        <v>2</v>
      </c>
      <c r="F116" s="15">
        <v>2</v>
      </c>
      <c r="G116" s="3" t="s">
        <v>27</v>
      </c>
      <c r="H116" s="106"/>
      <c r="I116" s="68">
        <v>1320</v>
      </c>
      <c r="J116" s="67">
        <v>1320</v>
      </c>
      <c r="K116" s="17">
        <f t="shared" si="27"/>
        <v>0</v>
      </c>
      <c r="L116" s="108"/>
      <c r="M116" s="67">
        <v>1320</v>
      </c>
      <c r="N116" s="10"/>
      <c r="O116" s="10"/>
      <c r="P116" s="10"/>
      <c r="Q116" s="10"/>
      <c r="R116" s="49"/>
      <c r="S116" s="10"/>
      <c r="T116" s="10"/>
      <c r="U116" s="10"/>
      <c r="V116" s="50"/>
      <c r="W116" s="10"/>
      <c r="X116" s="10"/>
      <c r="Y116" s="10"/>
      <c r="Z116" s="10"/>
      <c r="AA116" s="10"/>
    </row>
    <row r="117" spans="1:27" ht="12.75" hidden="1" customHeight="1" outlineLevel="1" x14ac:dyDescent="0.25">
      <c r="A117" s="3"/>
      <c r="B117" s="42"/>
      <c r="C117" s="38" t="s">
        <v>72</v>
      </c>
      <c r="D117" s="39" t="s">
        <v>31</v>
      </c>
      <c r="E117" s="15">
        <v>2</v>
      </c>
      <c r="F117" s="15">
        <v>2</v>
      </c>
      <c r="G117" s="3" t="s">
        <v>27</v>
      </c>
      <c r="H117" s="106"/>
      <c r="I117" s="68">
        <v>1896</v>
      </c>
      <c r="J117" s="67">
        <v>1896</v>
      </c>
      <c r="K117" s="17">
        <f t="shared" si="27"/>
        <v>0</v>
      </c>
      <c r="L117" s="108"/>
      <c r="M117" s="67">
        <v>1896</v>
      </c>
      <c r="N117" s="10"/>
      <c r="O117" s="10"/>
      <c r="P117" s="10"/>
      <c r="Q117" s="10"/>
      <c r="R117" s="49"/>
      <c r="S117" s="10"/>
      <c r="T117" s="10"/>
      <c r="U117" s="10"/>
      <c r="V117" s="50"/>
      <c r="W117" s="10"/>
      <c r="X117" s="10"/>
      <c r="Y117" s="10"/>
      <c r="Z117" s="10"/>
      <c r="AA117" s="10"/>
    </row>
    <row r="118" spans="1:27" ht="12.75" hidden="1" customHeight="1" outlineLevel="1" x14ac:dyDescent="0.25">
      <c r="A118" s="3"/>
      <c r="B118" s="42"/>
      <c r="C118" s="38" t="s">
        <v>73</v>
      </c>
      <c r="D118" s="39" t="s">
        <v>31</v>
      </c>
      <c r="E118" s="15">
        <v>2</v>
      </c>
      <c r="F118" s="15">
        <v>2</v>
      </c>
      <c r="G118" s="3" t="s">
        <v>27</v>
      </c>
      <c r="H118" s="106"/>
      <c r="I118" s="68">
        <v>1700</v>
      </c>
      <c r="J118" s="67">
        <v>1700</v>
      </c>
      <c r="K118" s="17">
        <f t="shared" si="27"/>
        <v>0</v>
      </c>
      <c r="L118" s="108"/>
      <c r="M118" s="67">
        <v>1700</v>
      </c>
      <c r="N118" s="10"/>
      <c r="O118" s="10"/>
      <c r="P118" s="10"/>
      <c r="Q118" s="10"/>
      <c r="R118" s="49"/>
      <c r="S118" s="10"/>
      <c r="T118" s="10"/>
      <c r="U118" s="10"/>
      <c r="V118" s="50"/>
      <c r="W118" s="10"/>
      <c r="X118" s="10"/>
      <c r="Y118" s="10"/>
      <c r="Z118" s="10"/>
      <c r="AA118" s="10"/>
    </row>
    <row r="119" spans="1:27" ht="12.75" hidden="1" customHeight="1" outlineLevel="1" x14ac:dyDescent="0.25">
      <c r="A119" s="3"/>
      <c r="B119" s="42"/>
      <c r="C119" s="38" t="s">
        <v>74</v>
      </c>
      <c r="D119" s="39" t="s">
        <v>31</v>
      </c>
      <c r="E119" s="15">
        <v>2</v>
      </c>
      <c r="F119" s="15">
        <v>2</v>
      </c>
      <c r="G119" s="3" t="s">
        <v>27</v>
      </c>
      <c r="H119" s="106"/>
      <c r="I119" s="68">
        <v>3672</v>
      </c>
      <c r="J119" s="67">
        <v>3672</v>
      </c>
      <c r="K119" s="17">
        <f t="shared" si="27"/>
        <v>0</v>
      </c>
      <c r="L119" s="108"/>
      <c r="M119" s="67">
        <v>3672</v>
      </c>
      <c r="N119" s="10"/>
      <c r="O119" s="10"/>
      <c r="P119" s="10"/>
      <c r="Q119" s="10"/>
      <c r="R119" s="49"/>
      <c r="S119" s="10"/>
      <c r="T119" s="10"/>
      <c r="U119" s="10"/>
      <c r="V119" s="50"/>
      <c r="W119" s="10"/>
      <c r="X119" s="10"/>
      <c r="Y119" s="10"/>
      <c r="Z119" s="10"/>
      <c r="AA119" s="10"/>
    </row>
    <row r="120" spans="1:27" ht="12.75" hidden="1" customHeight="1" outlineLevel="1" x14ac:dyDescent="0.25">
      <c r="A120" s="3"/>
      <c r="B120" s="42"/>
      <c r="C120" s="38" t="s">
        <v>75</v>
      </c>
      <c r="D120" s="39" t="s">
        <v>31</v>
      </c>
      <c r="E120" s="15">
        <v>1</v>
      </c>
      <c r="F120" s="15">
        <v>1</v>
      </c>
      <c r="G120" s="3" t="s">
        <v>27</v>
      </c>
      <c r="H120" s="106"/>
      <c r="I120" s="68">
        <v>2563</v>
      </c>
      <c r="J120" s="67">
        <v>2563</v>
      </c>
      <c r="K120" s="17">
        <f t="shared" si="27"/>
        <v>0</v>
      </c>
      <c r="L120" s="108"/>
      <c r="M120" s="67">
        <v>2563</v>
      </c>
      <c r="N120" s="10"/>
      <c r="O120" s="10"/>
      <c r="P120" s="10"/>
      <c r="Q120" s="10"/>
      <c r="R120" s="49"/>
      <c r="S120" s="10"/>
      <c r="T120" s="10"/>
      <c r="U120" s="10"/>
      <c r="V120" s="50"/>
      <c r="W120" s="10"/>
      <c r="X120" s="10"/>
      <c r="Y120" s="10"/>
      <c r="Z120" s="10"/>
      <c r="AA120" s="10"/>
    </row>
    <row r="121" spans="1:27" ht="12.75" hidden="1" customHeight="1" outlineLevel="1" x14ac:dyDescent="0.25">
      <c r="A121" s="3"/>
      <c r="B121" s="42"/>
      <c r="C121" s="43" t="s">
        <v>76</v>
      </c>
      <c r="D121" s="44" t="s">
        <v>31</v>
      </c>
      <c r="E121" s="45">
        <f>SUM(E122:E123)</f>
        <v>4</v>
      </c>
      <c r="F121" s="45">
        <f>SUM(F122:F123)</f>
        <v>2</v>
      </c>
      <c r="G121" s="45"/>
      <c r="H121" s="106"/>
      <c r="I121" s="45">
        <f>SUM(I122:I123)</f>
        <v>18040</v>
      </c>
      <c r="J121" s="45">
        <f>SUM(J122:J123)</f>
        <v>4700</v>
      </c>
      <c r="K121" s="45">
        <f t="shared" ref="K121" si="28">SUM(K122:K123)</f>
        <v>13340</v>
      </c>
      <c r="L121" s="108"/>
      <c r="M121" s="45">
        <f>SUM(M122:M123)</f>
        <v>4700</v>
      </c>
      <c r="N121" s="10"/>
      <c r="O121" s="10"/>
      <c r="P121" s="10"/>
      <c r="Q121" s="10"/>
      <c r="R121" s="49"/>
      <c r="S121" s="10"/>
      <c r="T121" s="10"/>
      <c r="U121" s="10"/>
      <c r="V121" s="50"/>
      <c r="W121" s="10"/>
      <c r="X121" s="10"/>
      <c r="Y121" s="10"/>
      <c r="Z121" s="10"/>
      <c r="AA121" s="10"/>
    </row>
    <row r="122" spans="1:27" ht="12.75" hidden="1" customHeight="1" outlineLevel="1" x14ac:dyDescent="0.25">
      <c r="A122" s="3"/>
      <c r="B122" s="42"/>
      <c r="C122" s="38" t="s">
        <v>77</v>
      </c>
      <c r="D122" s="39" t="s">
        <v>31</v>
      </c>
      <c r="E122" s="15">
        <v>2</v>
      </c>
      <c r="F122" s="15">
        <v>2</v>
      </c>
      <c r="G122" s="3" t="s">
        <v>27</v>
      </c>
      <c r="H122" s="106"/>
      <c r="I122" s="68">
        <v>6074</v>
      </c>
      <c r="J122" s="67">
        <v>4700</v>
      </c>
      <c r="K122" s="17">
        <f t="shared" si="27"/>
        <v>1374</v>
      </c>
      <c r="L122" s="108"/>
      <c r="M122" s="67">
        <f>J122</f>
        <v>4700</v>
      </c>
      <c r="N122" s="10"/>
      <c r="O122" s="10"/>
      <c r="P122" s="10"/>
      <c r="Q122" s="10"/>
      <c r="R122" s="49"/>
      <c r="S122" s="10"/>
      <c r="T122" s="10"/>
      <c r="U122" s="10"/>
      <c r="V122" s="50"/>
      <c r="W122" s="10"/>
      <c r="X122" s="10"/>
      <c r="Y122" s="10"/>
      <c r="Z122" s="10"/>
      <c r="AA122" s="10"/>
    </row>
    <row r="123" spans="1:27" ht="12.75" hidden="1" customHeight="1" outlineLevel="1" x14ac:dyDescent="0.25">
      <c r="A123" s="3"/>
      <c r="B123" s="42"/>
      <c r="C123" s="38" t="s">
        <v>78</v>
      </c>
      <c r="D123" s="39" t="s">
        <v>31</v>
      </c>
      <c r="E123" s="15">
        <v>2</v>
      </c>
      <c r="F123" s="15"/>
      <c r="G123" s="3" t="s">
        <v>27</v>
      </c>
      <c r="H123" s="106"/>
      <c r="I123" s="68">
        <v>11966</v>
      </c>
      <c r="J123" s="67"/>
      <c r="K123" s="17">
        <f t="shared" si="27"/>
        <v>11966</v>
      </c>
      <c r="L123" s="108"/>
      <c r="M123" s="67"/>
      <c r="N123" s="10"/>
      <c r="O123" s="10"/>
      <c r="P123" s="10"/>
      <c r="Q123" s="10"/>
      <c r="R123" s="49"/>
      <c r="S123" s="10"/>
      <c r="T123" s="10"/>
      <c r="U123" s="10"/>
      <c r="V123" s="50"/>
      <c r="W123" s="10"/>
      <c r="X123" s="10"/>
      <c r="Y123" s="10"/>
      <c r="Z123" s="10"/>
      <c r="AA123" s="10"/>
    </row>
    <row r="124" spans="1:27" ht="12.75" hidden="1" customHeight="1" outlineLevel="1" x14ac:dyDescent="0.25">
      <c r="A124" s="3"/>
      <c r="B124" s="42"/>
      <c r="C124" s="43" t="s">
        <v>32</v>
      </c>
      <c r="D124" s="44" t="s">
        <v>31</v>
      </c>
      <c r="E124" s="45">
        <f>SUM(E125:E130)</f>
        <v>53</v>
      </c>
      <c r="F124" s="64">
        <v>40</v>
      </c>
      <c r="G124" s="45"/>
      <c r="H124" s="106"/>
      <c r="I124" s="64">
        <f>SUM(I125:I130)</f>
        <v>29840</v>
      </c>
      <c r="J124" s="64">
        <f>SUM(J125:J130)</f>
        <v>6129</v>
      </c>
      <c r="K124" s="64">
        <f>SUM(K125:K130)</f>
        <v>23711</v>
      </c>
      <c r="L124" s="108"/>
      <c r="M124" s="64">
        <f>SUM(M125:M130)</f>
        <v>6129</v>
      </c>
      <c r="N124" s="10"/>
      <c r="O124" s="10"/>
      <c r="P124" s="10"/>
      <c r="Q124" s="10"/>
      <c r="R124" s="49"/>
      <c r="S124" s="10"/>
      <c r="T124" s="10"/>
      <c r="U124" s="10"/>
      <c r="V124" s="50"/>
      <c r="W124" s="10"/>
      <c r="X124" s="10"/>
      <c r="Y124" s="10"/>
      <c r="Z124" s="10"/>
      <c r="AA124" s="10"/>
    </row>
    <row r="125" spans="1:27" ht="12.75" hidden="1" customHeight="1" outlineLevel="1" x14ac:dyDescent="0.25">
      <c r="A125" s="3"/>
      <c r="B125" s="42"/>
      <c r="C125" s="38" t="s">
        <v>79</v>
      </c>
      <c r="D125" s="39" t="s">
        <v>31</v>
      </c>
      <c r="E125" s="15">
        <v>1</v>
      </c>
      <c r="F125" s="15">
        <v>1</v>
      </c>
      <c r="G125" s="3" t="s">
        <v>27</v>
      </c>
      <c r="H125" s="106"/>
      <c r="I125" s="67">
        <v>1180</v>
      </c>
      <c r="J125" s="67">
        <v>898</v>
      </c>
      <c r="K125" s="17">
        <f t="shared" si="27"/>
        <v>282</v>
      </c>
      <c r="L125" s="108"/>
      <c r="M125" s="67">
        <f>J125</f>
        <v>898</v>
      </c>
      <c r="N125" s="10"/>
      <c r="O125" s="10"/>
      <c r="P125" s="10"/>
      <c r="Q125" s="10"/>
      <c r="R125" s="49"/>
      <c r="S125" s="10"/>
      <c r="T125" s="10"/>
      <c r="U125" s="10"/>
      <c r="V125" s="50"/>
      <c r="W125" s="10"/>
      <c r="X125" s="10"/>
      <c r="Y125" s="10"/>
      <c r="Z125" s="10"/>
      <c r="AA125" s="10"/>
    </row>
    <row r="126" spans="1:27" ht="51" hidden="1" customHeight="1" outlineLevel="1" x14ac:dyDescent="0.25">
      <c r="A126" s="3"/>
      <c r="B126" s="42"/>
      <c r="C126" s="38" t="s">
        <v>80</v>
      </c>
      <c r="D126" s="39" t="s">
        <v>31</v>
      </c>
      <c r="E126" s="60">
        <v>17</v>
      </c>
      <c r="F126" s="60">
        <v>17</v>
      </c>
      <c r="G126" s="3" t="s">
        <v>27</v>
      </c>
      <c r="H126" s="106"/>
      <c r="I126" s="68">
        <v>5100</v>
      </c>
      <c r="J126" s="67">
        <v>2402</v>
      </c>
      <c r="K126" s="17">
        <f t="shared" si="27"/>
        <v>2698</v>
      </c>
      <c r="L126" s="108"/>
      <c r="M126" s="67">
        <f t="shared" ref="M126:M130" si="29">J126</f>
        <v>2402</v>
      </c>
      <c r="N126" s="10"/>
      <c r="O126" s="10"/>
      <c r="P126" s="10"/>
      <c r="Q126" s="10"/>
      <c r="R126" s="49"/>
      <c r="S126" s="10"/>
      <c r="T126" s="10"/>
      <c r="U126" s="10"/>
      <c r="V126" s="50"/>
      <c r="W126" s="10"/>
      <c r="X126" s="10"/>
      <c r="Y126" s="10"/>
      <c r="Z126" s="10"/>
      <c r="AA126" s="10"/>
    </row>
    <row r="127" spans="1:27" ht="51" hidden="1" customHeight="1" outlineLevel="1" x14ac:dyDescent="0.25">
      <c r="A127" s="3"/>
      <c r="B127" s="42"/>
      <c r="C127" s="38" t="s">
        <v>81</v>
      </c>
      <c r="D127" s="39" t="s">
        <v>31</v>
      </c>
      <c r="E127" s="60">
        <v>15</v>
      </c>
      <c r="F127" s="60">
        <v>15</v>
      </c>
      <c r="G127" s="3" t="s">
        <v>27</v>
      </c>
      <c r="H127" s="106"/>
      <c r="I127" s="68">
        <v>5265</v>
      </c>
      <c r="J127" s="67">
        <v>2025</v>
      </c>
      <c r="K127" s="17">
        <f t="shared" si="27"/>
        <v>3240</v>
      </c>
      <c r="L127" s="108"/>
      <c r="M127" s="67">
        <f t="shared" si="29"/>
        <v>2025</v>
      </c>
      <c r="N127" s="10"/>
      <c r="O127" s="10"/>
      <c r="P127" s="10"/>
      <c r="Q127" s="10"/>
      <c r="R127" s="49"/>
      <c r="S127" s="10"/>
      <c r="T127" s="10"/>
      <c r="U127" s="10"/>
      <c r="V127" s="50"/>
      <c r="W127" s="10"/>
      <c r="X127" s="10"/>
      <c r="Y127" s="10"/>
      <c r="Z127" s="10"/>
      <c r="AA127" s="10"/>
    </row>
    <row r="128" spans="1:27" ht="51" hidden="1" customHeight="1" outlineLevel="1" x14ac:dyDescent="0.25">
      <c r="A128" s="3"/>
      <c r="B128" s="42"/>
      <c r="C128" s="38" t="s">
        <v>33</v>
      </c>
      <c r="D128" s="61" t="s">
        <v>31</v>
      </c>
      <c r="E128" s="15">
        <v>7</v>
      </c>
      <c r="F128" s="60">
        <v>7</v>
      </c>
      <c r="G128" s="62" t="s">
        <v>27</v>
      </c>
      <c r="H128" s="106"/>
      <c r="I128" s="15">
        <v>1043</v>
      </c>
      <c r="J128" s="67">
        <v>804</v>
      </c>
      <c r="K128" s="17">
        <f t="shared" si="27"/>
        <v>239</v>
      </c>
      <c r="L128" s="108"/>
      <c r="M128" s="67">
        <f t="shared" si="29"/>
        <v>804</v>
      </c>
      <c r="N128" s="10"/>
      <c r="O128" s="10"/>
      <c r="P128" s="10"/>
      <c r="Q128" s="10"/>
      <c r="R128" s="49"/>
      <c r="S128" s="10"/>
      <c r="T128" s="10"/>
      <c r="U128" s="10"/>
      <c r="V128" s="50"/>
      <c r="W128" s="10"/>
      <c r="X128" s="10"/>
      <c r="Y128" s="10"/>
      <c r="Z128" s="10"/>
      <c r="AA128" s="10"/>
    </row>
    <row r="129" spans="1:27" ht="12.75" hidden="1" customHeight="1" outlineLevel="1" x14ac:dyDescent="0.25">
      <c r="A129" s="3"/>
      <c r="B129" s="42"/>
      <c r="C129" s="38" t="s">
        <v>82</v>
      </c>
      <c r="D129" s="39" t="s">
        <v>31</v>
      </c>
      <c r="E129" s="60">
        <v>5</v>
      </c>
      <c r="F129" s="60"/>
      <c r="G129" s="3" t="s">
        <v>27</v>
      </c>
      <c r="H129" s="106"/>
      <c r="I129" s="68">
        <v>8500</v>
      </c>
      <c r="J129" s="67"/>
      <c r="K129" s="17">
        <f t="shared" si="27"/>
        <v>8500</v>
      </c>
      <c r="L129" s="108"/>
      <c r="M129" s="67">
        <f t="shared" si="29"/>
        <v>0</v>
      </c>
      <c r="N129" s="10"/>
      <c r="O129" s="10"/>
      <c r="P129" s="10"/>
      <c r="Q129" s="10"/>
      <c r="R129" s="49"/>
      <c r="S129" s="10"/>
      <c r="T129" s="10"/>
      <c r="U129" s="10"/>
      <c r="V129" s="50"/>
      <c r="W129" s="10"/>
      <c r="X129" s="10"/>
      <c r="Y129" s="10"/>
      <c r="Z129" s="10"/>
      <c r="AA129" s="10"/>
    </row>
    <row r="130" spans="1:27" ht="12.75" hidden="1" customHeight="1" outlineLevel="1" x14ac:dyDescent="0.25">
      <c r="A130" s="3"/>
      <c r="B130" s="42"/>
      <c r="C130" s="38" t="s">
        <v>83</v>
      </c>
      <c r="D130" s="39" t="s">
        <v>31</v>
      </c>
      <c r="E130" s="60">
        <v>8</v>
      </c>
      <c r="F130" s="60"/>
      <c r="G130" s="3" t="s">
        <v>27</v>
      </c>
      <c r="H130" s="106"/>
      <c r="I130" s="68">
        <v>8752</v>
      </c>
      <c r="J130" s="67"/>
      <c r="K130" s="17">
        <f t="shared" si="27"/>
        <v>8752</v>
      </c>
      <c r="L130" s="108"/>
      <c r="M130" s="67">
        <f t="shared" si="29"/>
        <v>0</v>
      </c>
      <c r="N130" s="10"/>
      <c r="O130" s="10"/>
      <c r="P130" s="10"/>
      <c r="Q130" s="10"/>
      <c r="R130" s="49"/>
      <c r="S130" s="10"/>
      <c r="T130" s="10"/>
      <c r="U130" s="10"/>
      <c r="V130" s="50"/>
      <c r="W130" s="10"/>
      <c r="X130" s="10"/>
      <c r="Y130" s="10"/>
      <c r="Z130" s="10"/>
      <c r="AA130" s="10"/>
    </row>
    <row r="131" spans="1:27" ht="25.5" collapsed="1" x14ac:dyDescent="0.25">
      <c r="A131" s="3"/>
      <c r="B131" s="42"/>
      <c r="C131" s="1" t="s">
        <v>84</v>
      </c>
      <c r="D131" s="36" t="s">
        <v>85</v>
      </c>
      <c r="E131" s="12">
        <v>1</v>
      </c>
      <c r="F131" s="12">
        <v>1</v>
      </c>
      <c r="G131" s="12"/>
      <c r="H131" s="106"/>
      <c r="I131" s="59">
        <f>I132</f>
        <v>225904</v>
      </c>
      <c r="J131" s="59">
        <f>J132</f>
        <v>138891</v>
      </c>
      <c r="K131" s="59">
        <f t="shared" ref="K131" si="30">K132</f>
        <v>87013</v>
      </c>
      <c r="L131" s="108"/>
      <c r="M131" s="59">
        <f>M132</f>
        <v>138891</v>
      </c>
      <c r="N131" s="10"/>
      <c r="O131" s="10"/>
      <c r="P131" s="10"/>
      <c r="Q131" s="10"/>
      <c r="R131" s="49"/>
      <c r="S131" s="10"/>
      <c r="T131" s="10"/>
      <c r="U131" s="10"/>
      <c r="V131" s="50"/>
      <c r="W131" s="10"/>
      <c r="X131" s="10"/>
      <c r="Y131" s="10"/>
      <c r="Z131" s="10"/>
      <c r="AA131" s="10"/>
    </row>
    <row r="132" spans="1:27" ht="25.5" hidden="1" customHeight="1" outlineLevel="1" x14ac:dyDescent="0.25">
      <c r="A132" s="3"/>
      <c r="B132" s="42"/>
      <c r="C132" s="58" t="s">
        <v>86</v>
      </c>
      <c r="D132" s="39" t="s">
        <v>85</v>
      </c>
      <c r="E132" s="15">
        <v>1</v>
      </c>
      <c r="F132" s="15">
        <v>1</v>
      </c>
      <c r="G132" s="3" t="s">
        <v>27</v>
      </c>
      <c r="H132" s="106"/>
      <c r="I132" s="67">
        <v>225904</v>
      </c>
      <c r="J132" s="67">
        <v>138891</v>
      </c>
      <c r="K132" s="17">
        <f t="shared" ref="K132" si="31">I132-J132</f>
        <v>87013</v>
      </c>
      <c r="L132" s="108"/>
      <c r="M132" s="67">
        <f>J132</f>
        <v>138891</v>
      </c>
      <c r="N132" s="10"/>
      <c r="O132" s="10"/>
      <c r="P132" s="10"/>
      <c r="Q132" s="10"/>
      <c r="R132" s="49"/>
      <c r="S132" s="10"/>
      <c r="T132" s="10"/>
      <c r="U132" s="10"/>
      <c r="V132" s="50"/>
      <c r="W132" s="10"/>
      <c r="X132" s="10"/>
      <c r="Y132" s="10"/>
      <c r="Z132" s="10"/>
      <c r="AA132" s="10"/>
    </row>
    <row r="133" spans="1:27" ht="38.25" collapsed="1" x14ac:dyDescent="0.25">
      <c r="A133" s="3"/>
      <c r="B133" s="42"/>
      <c r="C133" s="1" t="s">
        <v>87</v>
      </c>
      <c r="D133" s="36"/>
      <c r="E133" s="12">
        <f>E134+E136</f>
        <v>2</v>
      </c>
      <c r="F133" s="12">
        <f>F134+F136</f>
        <v>1</v>
      </c>
      <c r="G133" s="12"/>
      <c r="H133" s="106"/>
      <c r="I133" s="63">
        <f>I134+I136</f>
        <v>2483</v>
      </c>
      <c r="J133" s="63">
        <f>J134+J136</f>
        <v>0</v>
      </c>
      <c r="K133" s="63">
        <f t="shared" ref="K133" si="32">K134+K136</f>
        <v>2483</v>
      </c>
      <c r="L133" s="108"/>
      <c r="M133" s="63">
        <f>M134+M136</f>
        <v>0</v>
      </c>
      <c r="N133" s="10"/>
      <c r="O133" s="10"/>
      <c r="P133" s="10"/>
      <c r="Q133" s="10"/>
      <c r="R133" s="49"/>
      <c r="S133" s="10"/>
      <c r="T133" s="10"/>
      <c r="U133" s="10"/>
      <c r="V133" s="50"/>
      <c r="W133" s="10"/>
      <c r="X133" s="10"/>
      <c r="Y133" s="10"/>
      <c r="Z133" s="10"/>
      <c r="AA133" s="10"/>
    </row>
    <row r="134" spans="1:27" ht="38.25" hidden="1" customHeight="1" outlineLevel="1" x14ac:dyDescent="0.25">
      <c r="A134" s="3"/>
      <c r="B134" s="42"/>
      <c r="C134" s="43" t="s">
        <v>88</v>
      </c>
      <c r="D134" s="44" t="s">
        <v>41</v>
      </c>
      <c r="E134" s="45">
        <v>1</v>
      </c>
      <c r="F134" s="45"/>
      <c r="G134" s="45"/>
      <c r="H134" s="106"/>
      <c r="I134" s="64">
        <f>I135</f>
        <v>2163</v>
      </c>
      <c r="J134" s="64">
        <f>J135</f>
        <v>0</v>
      </c>
      <c r="K134" s="64">
        <f t="shared" ref="K134" si="33">K135</f>
        <v>2163</v>
      </c>
      <c r="L134" s="108"/>
      <c r="M134" s="64">
        <f>M135</f>
        <v>0</v>
      </c>
      <c r="N134" s="10"/>
      <c r="O134" s="10"/>
      <c r="P134" s="10"/>
      <c r="Q134" s="10"/>
      <c r="R134" s="49"/>
      <c r="S134" s="10"/>
      <c r="T134" s="10"/>
      <c r="U134" s="10"/>
      <c r="V134" s="50"/>
      <c r="W134" s="10"/>
      <c r="X134" s="10"/>
      <c r="Y134" s="10"/>
      <c r="Z134" s="10"/>
      <c r="AA134" s="10"/>
    </row>
    <row r="135" spans="1:27" ht="25.5" hidden="1" customHeight="1" outlineLevel="1" x14ac:dyDescent="0.25">
      <c r="A135" s="3"/>
      <c r="B135" s="42"/>
      <c r="C135" s="58" t="s">
        <v>86</v>
      </c>
      <c r="D135" s="39" t="s">
        <v>41</v>
      </c>
      <c r="E135" s="15">
        <v>1</v>
      </c>
      <c r="F135" s="15"/>
      <c r="G135" s="3" t="s">
        <v>27</v>
      </c>
      <c r="H135" s="106"/>
      <c r="I135" s="67">
        <v>2163</v>
      </c>
      <c r="J135" s="67"/>
      <c r="K135" s="17">
        <f t="shared" ref="K135" si="34">I135-J135</f>
        <v>2163</v>
      </c>
      <c r="L135" s="108"/>
      <c r="M135" s="67"/>
      <c r="N135" s="10"/>
      <c r="O135" s="10"/>
      <c r="P135" s="10"/>
      <c r="Q135" s="10"/>
      <c r="R135" s="49"/>
      <c r="S135" s="10"/>
      <c r="T135" s="10"/>
      <c r="U135" s="10"/>
      <c r="V135" s="50"/>
      <c r="W135" s="10"/>
      <c r="X135" s="10"/>
      <c r="Y135" s="10"/>
      <c r="Z135" s="10"/>
      <c r="AA135" s="10"/>
    </row>
    <row r="136" spans="1:27" ht="38.25" hidden="1" customHeight="1" outlineLevel="1" x14ac:dyDescent="0.25">
      <c r="A136" s="3"/>
      <c r="B136" s="42"/>
      <c r="C136" s="43" t="s">
        <v>89</v>
      </c>
      <c r="D136" s="44" t="s">
        <v>41</v>
      </c>
      <c r="E136" s="45">
        <v>1</v>
      </c>
      <c r="F136" s="45">
        <v>1</v>
      </c>
      <c r="G136" s="45"/>
      <c r="H136" s="106"/>
      <c r="I136" s="64">
        <f>I137</f>
        <v>320</v>
      </c>
      <c r="J136" s="64"/>
      <c r="K136" s="64">
        <f>K137</f>
        <v>320</v>
      </c>
      <c r="L136" s="108"/>
      <c r="M136" s="64"/>
      <c r="N136" s="10"/>
      <c r="O136" s="10"/>
      <c r="P136" s="10"/>
      <c r="Q136" s="10"/>
      <c r="R136" s="49"/>
      <c r="S136" s="10"/>
      <c r="T136" s="10"/>
      <c r="U136" s="10"/>
      <c r="V136" s="50"/>
      <c r="W136" s="10"/>
      <c r="X136" s="10"/>
      <c r="Y136" s="10"/>
      <c r="Z136" s="10"/>
      <c r="AA136" s="10"/>
    </row>
    <row r="137" spans="1:27" ht="25.5" hidden="1" customHeight="1" outlineLevel="1" x14ac:dyDescent="0.25">
      <c r="A137" s="3"/>
      <c r="B137" s="42"/>
      <c r="C137" s="58" t="s">
        <v>86</v>
      </c>
      <c r="D137" s="39" t="s">
        <v>41</v>
      </c>
      <c r="E137" s="15">
        <v>1</v>
      </c>
      <c r="F137" s="15">
        <v>1</v>
      </c>
      <c r="G137" s="3" t="s">
        <v>27</v>
      </c>
      <c r="H137" s="106"/>
      <c r="I137" s="67">
        <v>320</v>
      </c>
      <c r="J137" s="67"/>
      <c r="K137" s="17">
        <f t="shared" ref="K137" si="35">I137-J137</f>
        <v>320</v>
      </c>
      <c r="L137" s="108"/>
      <c r="M137" s="67"/>
      <c r="N137" s="10"/>
      <c r="O137" s="10"/>
      <c r="P137" s="10"/>
      <c r="Q137" s="10"/>
      <c r="R137" s="49"/>
      <c r="S137" s="10"/>
      <c r="T137" s="10"/>
      <c r="U137" s="10"/>
      <c r="V137" s="50"/>
      <c r="W137" s="10"/>
      <c r="X137" s="10"/>
      <c r="Y137" s="10"/>
      <c r="Z137" s="10"/>
      <c r="AA137" s="10"/>
    </row>
    <row r="138" spans="1:27" ht="25.5" collapsed="1" x14ac:dyDescent="0.25">
      <c r="A138" s="3"/>
      <c r="B138" s="42"/>
      <c r="C138" s="1" t="s">
        <v>90</v>
      </c>
      <c r="D138" s="36" t="s">
        <v>31</v>
      </c>
      <c r="E138" s="7">
        <f>E139+E144</f>
        <v>22</v>
      </c>
      <c r="F138" s="7">
        <f>F139+F144</f>
        <v>16</v>
      </c>
      <c r="G138" s="12"/>
      <c r="H138" s="106"/>
      <c r="I138" s="63">
        <f>I139+I143+I145</f>
        <v>150834</v>
      </c>
      <c r="J138" s="63">
        <f>J139+J143+J145</f>
        <v>56938</v>
      </c>
      <c r="K138" s="63">
        <f>K139+K143+K145</f>
        <v>93896</v>
      </c>
      <c r="L138" s="108"/>
      <c r="M138" s="63">
        <f>M139+M143+M145</f>
        <v>56938</v>
      </c>
      <c r="N138" s="10"/>
      <c r="O138" s="10"/>
      <c r="P138" s="10"/>
      <c r="Q138" s="10"/>
      <c r="R138" s="49"/>
      <c r="S138" s="10"/>
      <c r="T138" s="10"/>
      <c r="U138" s="10"/>
      <c r="V138" s="50"/>
      <c r="W138" s="10"/>
      <c r="X138" s="10"/>
      <c r="Y138" s="10"/>
      <c r="Z138" s="10"/>
      <c r="AA138" s="10"/>
    </row>
    <row r="139" spans="1:27" ht="12.75" hidden="1" customHeight="1" outlineLevel="1" x14ac:dyDescent="0.25">
      <c r="A139" s="3"/>
      <c r="B139" s="42"/>
      <c r="C139" s="43" t="s">
        <v>91</v>
      </c>
      <c r="D139" s="44" t="s">
        <v>31</v>
      </c>
      <c r="E139" s="5">
        <f t="shared" ref="E139" si="36">SUM(E140:E142)</f>
        <v>12</v>
      </c>
      <c r="F139" s="45">
        <v>16</v>
      </c>
      <c r="G139" s="45"/>
      <c r="H139" s="106"/>
      <c r="I139" s="45">
        <f>SUM(I140:I142)</f>
        <v>48687</v>
      </c>
      <c r="J139" s="45">
        <f>SUM(J140:J142)</f>
        <v>11222</v>
      </c>
      <c r="K139" s="45">
        <f>SUM(K140:K142)</f>
        <v>37465</v>
      </c>
      <c r="L139" s="108"/>
      <c r="M139" s="45">
        <f>SUM(M140:M142)</f>
        <v>11222</v>
      </c>
      <c r="N139" s="10"/>
      <c r="O139" s="10"/>
      <c r="P139" s="10"/>
      <c r="Q139" s="10"/>
      <c r="R139" s="49"/>
      <c r="S139" s="10"/>
      <c r="T139" s="10"/>
      <c r="U139" s="10"/>
      <c r="V139" s="50"/>
      <c r="W139" s="10"/>
      <c r="X139" s="10"/>
      <c r="Y139" s="10"/>
      <c r="Z139" s="10"/>
      <c r="AA139" s="10"/>
    </row>
    <row r="140" spans="1:27" ht="12.75" hidden="1" customHeight="1" outlineLevel="1" x14ac:dyDescent="0.25">
      <c r="A140" s="3"/>
      <c r="B140" s="42"/>
      <c r="C140" s="58" t="s">
        <v>92</v>
      </c>
      <c r="D140" s="39" t="s">
        <v>31</v>
      </c>
      <c r="E140" s="6">
        <v>5</v>
      </c>
      <c r="F140" s="15"/>
      <c r="G140" s="3" t="s">
        <v>27</v>
      </c>
      <c r="H140" s="106"/>
      <c r="I140" s="67">
        <v>20090</v>
      </c>
      <c r="J140" s="67"/>
      <c r="K140" s="17">
        <f t="shared" ref="K140:K154" si="37">I140-J140</f>
        <v>20090</v>
      </c>
      <c r="L140" s="108"/>
      <c r="M140" s="67"/>
      <c r="N140" s="10"/>
      <c r="O140" s="10"/>
      <c r="P140" s="10"/>
      <c r="Q140" s="10"/>
      <c r="R140" s="49"/>
      <c r="S140" s="10"/>
      <c r="T140" s="10"/>
      <c r="U140" s="10"/>
      <c r="V140" s="50"/>
      <c r="W140" s="10"/>
      <c r="X140" s="10"/>
      <c r="Y140" s="10"/>
      <c r="Z140" s="10"/>
      <c r="AA140" s="10"/>
    </row>
    <row r="141" spans="1:27" ht="12.75" hidden="1" customHeight="1" outlineLevel="1" x14ac:dyDescent="0.25">
      <c r="A141" s="3"/>
      <c r="B141" s="42"/>
      <c r="C141" s="58" t="s">
        <v>93</v>
      </c>
      <c r="D141" s="39" t="s">
        <v>31</v>
      </c>
      <c r="E141" s="6">
        <v>2</v>
      </c>
      <c r="F141" s="15"/>
      <c r="G141" s="3" t="s">
        <v>27</v>
      </c>
      <c r="H141" s="106"/>
      <c r="I141" s="67">
        <v>13392</v>
      </c>
      <c r="J141" s="67"/>
      <c r="K141" s="17">
        <f t="shared" si="37"/>
        <v>13392</v>
      </c>
      <c r="L141" s="108"/>
      <c r="M141" s="67"/>
      <c r="N141" s="10"/>
      <c r="O141" s="10"/>
      <c r="P141" s="10"/>
      <c r="Q141" s="10"/>
      <c r="R141" s="49"/>
      <c r="S141" s="10"/>
      <c r="T141" s="10"/>
      <c r="U141" s="10"/>
      <c r="V141" s="50"/>
      <c r="W141" s="10"/>
      <c r="X141" s="10"/>
      <c r="Y141" s="10"/>
      <c r="Z141" s="10"/>
      <c r="AA141" s="10"/>
    </row>
    <row r="142" spans="1:27" ht="12.75" hidden="1" customHeight="1" outlineLevel="1" x14ac:dyDescent="0.25">
      <c r="A142" s="3"/>
      <c r="B142" s="42"/>
      <c r="C142" s="58" t="s">
        <v>94</v>
      </c>
      <c r="D142" s="39" t="s">
        <v>31</v>
      </c>
      <c r="E142" s="6">
        <v>5</v>
      </c>
      <c r="F142" s="15">
        <v>16</v>
      </c>
      <c r="G142" s="3" t="s">
        <v>27</v>
      </c>
      <c r="H142" s="106"/>
      <c r="I142" s="67">
        <v>15205</v>
      </c>
      <c r="J142" s="67">
        <v>11222</v>
      </c>
      <c r="K142" s="17">
        <f t="shared" si="37"/>
        <v>3983</v>
      </c>
      <c r="L142" s="108"/>
      <c r="M142" s="67">
        <f>J142</f>
        <v>11222</v>
      </c>
      <c r="N142" s="10"/>
      <c r="O142" s="10"/>
      <c r="P142" s="10"/>
      <c r="Q142" s="10"/>
      <c r="R142" s="49"/>
      <c r="S142" s="10"/>
      <c r="T142" s="10"/>
      <c r="U142" s="10"/>
      <c r="V142" s="50"/>
      <c r="W142" s="10"/>
      <c r="X142" s="10"/>
      <c r="Y142" s="10"/>
      <c r="Z142" s="10"/>
      <c r="AA142" s="10"/>
    </row>
    <row r="143" spans="1:27" ht="12.75" hidden="1" customHeight="1" outlineLevel="1" x14ac:dyDescent="0.25">
      <c r="A143" s="3"/>
      <c r="B143" s="42"/>
      <c r="C143" s="43" t="s">
        <v>96</v>
      </c>
      <c r="D143" s="44" t="s">
        <v>31</v>
      </c>
      <c r="E143" s="6">
        <v>10</v>
      </c>
      <c r="F143" s="64">
        <v>0</v>
      </c>
      <c r="G143" s="45"/>
      <c r="H143" s="106"/>
      <c r="I143" s="64">
        <f>I144</f>
        <v>55790</v>
      </c>
      <c r="J143" s="64">
        <f>J144</f>
        <v>0</v>
      </c>
      <c r="K143" s="64">
        <f t="shared" ref="K143" si="38">K144</f>
        <v>55790</v>
      </c>
      <c r="L143" s="108"/>
      <c r="M143" s="64">
        <f>M144</f>
        <v>0</v>
      </c>
      <c r="N143" s="10"/>
      <c r="O143" s="10"/>
      <c r="P143" s="10"/>
      <c r="Q143" s="10"/>
      <c r="R143" s="49"/>
      <c r="S143" s="10"/>
      <c r="T143" s="10"/>
      <c r="U143" s="10"/>
      <c r="V143" s="50"/>
      <c r="W143" s="10"/>
      <c r="X143" s="10"/>
      <c r="Y143" s="10"/>
      <c r="Z143" s="10"/>
      <c r="AA143" s="10"/>
    </row>
    <row r="144" spans="1:27" ht="25.5" hidden="1" customHeight="1" outlineLevel="1" x14ac:dyDescent="0.25">
      <c r="A144" s="3"/>
      <c r="B144" s="42"/>
      <c r="C144" s="58" t="s">
        <v>97</v>
      </c>
      <c r="D144" s="39" t="s">
        <v>31</v>
      </c>
      <c r="E144" s="5">
        <v>10</v>
      </c>
      <c r="F144" s="15"/>
      <c r="G144" s="3" t="s">
        <v>27</v>
      </c>
      <c r="H144" s="106"/>
      <c r="I144" s="67">
        <v>55790</v>
      </c>
      <c r="J144" s="67"/>
      <c r="K144" s="17">
        <f t="shared" si="37"/>
        <v>55790</v>
      </c>
      <c r="L144" s="108"/>
      <c r="M144" s="67"/>
      <c r="N144" s="10"/>
      <c r="O144" s="10"/>
      <c r="P144" s="10"/>
      <c r="Q144" s="10"/>
      <c r="R144" s="49"/>
      <c r="S144" s="10"/>
      <c r="T144" s="10"/>
      <c r="U144" s="10"/>
      <c r="V144" s="50"/>
      <c r="W144" s="10"/>
      <c r="X144" s="10"/>
      <c r="Y144" s="10"/>
      <c r="Z144" s="10"/>
      <c r="AA144" s="10"/>
    </row>
    <row r="145" spans="1:27" ht="12.75" hidden="1" customHeight="1" outlineLevel="1" x14ac:dyDescent="0.25">
      <c r="A145" s="3"/>
      <c r="B145" s="42"/>
      <c r="C145" s="43" t="s">
        <v>98</v>
      </c>
      <c r="D145" s="44" t="s">
        <v>31</v>
      </c>
      <c r="E145" s="6">
        <f>SUM(E146:E150)</f>
        <v>18</v>
      </c>
      <c r="F145" s="6">
        <f>SUM(F146:F150)</f>
        <v>14</v>
      </c>
      <c r="G145" s="45"/>
      <c r="H145" s="106"/>
      <c r="I145" s="64">
        <f>SUM(I146:I150)</f>
        <v>46357</v>
      </c>
      <c r="J145" s="64">
        <f>SUM(J146:J150)</f>
        <v>45716</v>
      </c>
      <c r="K145" s="64">
        <f t="shared" ref="K145" si="39">SUM(K146:K150)</f>
        <v>641</v>
      </c>
      <c r="L145" s="108"/>
      <c r="M145" s="64">
        <f>SUM(M146:M150)</f>
        <v>45716</v>
      </c>
      <c r="N145" s="10"/>
      <c r="O145" s="10"/>
      <c r="P145" s="10"/>
      <c r="Q145" s="10"/>
      <c r="R145" s="49"/>
      <c r="S145" s="10"/>
      <c r="T145" s="10"/>
      <c r="U145" s="10"/>
      <c r="V145" s="50"/>
      <c r="W145" s="10"/>
      <c r="X145" s="10"/>
      <c r="Y145" s="10"/>
      <c r="Z145" s="10"/>
      <c r="AA145" s="10"/>
    </row>
    <row r="146" spans="1:27" ht="12.75" hidden="1" customHeight="1" outlineLevel="1" x14ac:dyDescent="0.25">
      <c r="A146" s="3"/>
      <c r="B146" s="42"/>
      <c r="C146" s="58" t="s">
        <v>99</v>
      </c>
      <c r="D146" s="39" t="s">
        <v>31</v>
      </c>
      <c r="E146" s="6">
        <v>3</v>
      </c>
      <c r="F146" s="15">
        <v>2</v>
      </c>
      <c r="G146" s="3" t="s">
        <v>27</v>
      </c>
      <c r="H146" s="106"/>
      <c r="I146" s="67">
        <v>21428</v>
      </c>
      <c r="J146" s="67">
        <v>21380</v>
      </c>
      <c r="K146" s="17">
        <f t="shared" si="37"/>
        <v>48</v>
      </c>
      <c r="L146" s="108"/>
      <c r="M146" s="67">
        <v>21380</v>
      </c>
      <c r="N146" s="10"/>
      <c r="O146" s="10"/>
      <c r="P146" s="10"/>
      <c r="Q146" s="10"/>
      <c r="R146" s="49"/>
      <c r="S146" s="10"/>
      <c r="T146" s="10"/>
      <c r="U146" s="10"/>
      <c r="V146" s="50"/>
      <c r="W146" s="10"/>
      <c r="X146" s="10"/>
      <c r="Y146" s="10"/>
      <c r="Z146" s="10"/>
      <c r="AA146" s="10"/>
    </row>
    <row r="147" spans="1:27" ht="12.75" hidden="1" customHeight="1" outlineLevel="1" x14ac:dyDescent="0.25">
      <c r="A147" s="3"/>
      <c r="B147" s="42"/>
      <c r="C147" s="58" t="s">
        <v>100</v>
      </c>
      <c r="D147" s="39" t="s">
        <v>31</v>
      </c>
      <c r="E147" s="6">
        <v>2</v>
      </c>
      <c r="F147" s="15">
        <v>3</v>
      </c>
      <c r="G147" s="3" t="s">
        <v>27</v>
      </c>
      <c r="H147" s="106"/>
      <c r="I147" s="67">
        <v>4500</v>
      </c>
      <c r="J147" s="67">
        <v>4488</v>
      </c>
      <c r="K147" s="17">
        <f t="shared" si="37"/>
        <v>12</v>
      </c>
      <c r="L147" s="108"/>
      <c r="M147" s="67">
        <v>4488</v>
      </c>
      <c r="N147" s="10"/>
      <c r="O147" s="10"/>
      <c r="P147" s="10"/>
      <c r="Q147" s="10"/>
      <c r="R147" s="49"/>
      <c r="S147" s="10"/>
      <c r="T147" s="10"/>
      <c r="U147" s="10"/>
      <c r="V147" s="50"/>
      <c r="W147" s="10"/>
      <c r="X147" s="10"/>
      <c r="Y147" s="10"/>
      <c r="Z147" s="10"/>
      <c r="AA147" s="10"/>
    </row>
    <row r="148" spans="1:27" ht="12.75" hidden="1" customHeight="1" outlineLevel="1" x14ac:dyDescent="0.25">
      <c r="A148" s="3"/>
      <c r="B148" s="42"/>
      <c r="C148" s="58" t="s">
        <v>101</v>
      </c>
      <c r="D148" s="39" t="s">
        <v>31</v>
      </c>
      <c r="E148" s="6">
        <v>2</v>
      </c>
      <c r="F148" s="15">
        <v>2</v>
      </c>
      <c r="G148" s="3" t="s">
        <v>27</v>
      </c>
      <c r="H148" s="106"/>
      <c r="I148" s="67">
        <v>1142</v>
      </c>
      <c r="J148" s="67">
        <v>1140</v>
      </c>
      <c r="K148" s="17">
        <f t="shared" si="37"/>
        <v>2</v>
      </c>
      <c r="L148" s="108"/>
      <c r="M148" s="67">
        <v>1140</v>
      </c>
      <c r="N148" s="10"/>
      <c r="O148" s="10"/>
      <c r="P148" s="10"/>
      <c r="Q148" s="10"/>
      <c r="R148" s="49"/>
      <c r="S148" s="10"/>
      <c r="T148" s="10"/>
      <c r="U148" s="10"/>
      <c r="V148" s="50"/>
      <c r="W148" s="10"/>
      <c r="X148" s="10"/>
      <c r="Y148" s="10"/>
      <c r="Z148" s="10"/>
      <c r="AA148" s="10"/>
    </row>
    <row r="149" spans="1:27" ht="12.75" hidden="1" customHeight="1" outlineLevel="1" x14ac:dyDescent="0.25">
      <c r="A149" s="3"/>
      <c r="B149" s="42"/>
      <c r="C149" s="58" t="s">
        <v>102</v>
      </c>
      <c r="D149" s="39" t="s">
        <v>31</v>
      </c>
      <c r="E149" s="6">
        <v>5</v>
      </c>
      <c r="F149" s="15">
        <v>2</v>
      </c>
      <c r="G149" s="3" t="s">
        <v>27</v>
      </c>
      <c r="H149" s="106"/>
      <c r="I149" s="67">
        <v>17142</v>
      </c>
      <c r="J149" s="67">
        <v>16628</v>
      </c>
      <c r="K149" s="17">
        <f t="shared" si="37"/>
        <v>514</v>
      </c>
      <c r="L149" s="108"/>
      <c r="M149" s="67">
        <v>16628</v>
      </c>
      <c r="N149" s="10"/>
      <c r="O149" s="10"/>
      <c r="P149" s="10"/>
      <c r="Q149" s="10"/>
      <c r="R149" s="49"/>
      <c r="S149" s="10"/>
      <c r="T149" s="10"/>
      <c r="U149" s="10"/>
      <c r="V149" s="50"/>
      <c r="W149" s="10"/>
      <c r="X149" s="10"/>
      <c r="Y149" s="10"/>
      <c r="Z149" s="10"/>
      <c r="AA149" s="10"/>
    </row>
    <row r="150" spans="1:27" ht="12.75" hidden="1" customHeight="1" outlineLevel="1" x14ac:dyDescent="0.25">
      <c r="A150" s="3"/>
      <c r="B150" s="42"/>
      <c r="C150" s="58" t="s">
        <v>103</v>
      </c>
      <c r="D150" s="39" t="s">
        <v>31</v>
      </c>
      <c r="E150" s="4">
        <v>6</v>
      </c>
      <c r="F150" s="15">
        <v>5</v>
      </c>
      <c r="G150" s="3" t="s">
        <v>27</v>
      </c>
      <c r="H150" s="106"/>
      <c r="I150" s="67">
        <v>2145</v>
      </c>
      <c r="J150" s="67">
        <v>2080</v>
      </c>
      <c r="K150" s="17">
        <f t="shared" si="37"/>
        <v>65</v>
      </c>
      <c r="L150" s="108"/>
      <c r="M150" s="67">
        <v>2080</v>
      </c>
      <c r="N150" s="10"/>
      <c r="O150" s="10"/>
      <c r="P150" s="10"/>
      <c r="Q150" s="10"/>
      <c r="R150" s="49"/>
      <c r="S150" s="10"/>
      <c r="T150" s="10"/>
      <c r="U150" s="10"/>
      <c r="V150" s="50"/>
      <c r="W150" s="10"/>
      <c r="X150" s="10"/>
      <c r="Y150" s="10"/>
      <c r="Z150" s="10"/>
      <c r="AA150" s="10"/>
    </row>
    <row r="151" spans="1:27" collapsed="1" x14ac:dyDescent="0.25">
      <c r="A151" s="3"/>
      <c r="B151" s="42"/>
      <c r="C151" s="1" t="s">
        <v>104</v>
      </c>
      <c r="D151" s="36" t="s">
        <v>31</v>
      </c>
      <c r="E151" s="4">
        <f>SUM(E152:E154)</f>
        <v>6</v>
      </c>
      <c r="F151" s="59">
        <v>2</v>
      </c>
      <c r="G151" s="12"/>
      <c r="H151" s="106"/>
      <c r="I151" s="59">
        <f>SUM(I152:I154)</f>
        <v>133032</v>
      </c>
      <c r="J151" s="59">
        <f>SUM(J152:J154)</f>
        <v>76382</v>
      </c>
      <c r="K151" s="59">
        <f t="shared" ref="K151" si="40">SUM(K152:K154)</f>
        <v>56650</v>
      </c>
      <c r="L151" s="109"/>
      <c r="M151" s="59">
        <f>SUM(M152:M154)</f>
        <v>76382</v>
      </c>
      <c r="N151" s="10"/>
      <c r="O151" s="10"/>
      <c r="P151" s="10"/>
      <c r="Q151" s="10"/>
      <c r="R151" s="49"/>
      <c r="S151" s="10"/>
      <c r="T151" s="10"/>
      <c r="U151" s="10"/>
      <c r="V151" s="50"/>
      <c r="W151" s="10"/>
      <c r="X151" s="10"/>
      <c r="Y151" s="10"/>
      <c r="Z151" s="10"/>
      <c r="AA151" s="10"/>
    </row>
    <row r="152" spans="1:27" ht="12.75" hidden="1" customHeight="1" outlineLevel="1" x14ac:dyDescent="0.25">
      <c r="A152" s="3"/>
      <c r="B152" s="42"/>
      <c r="C152" s="58" t="s">
        <v>105</v>
      </c>
      <c r="D152" s="39" t="s">
        <v>31</v>
      </c>
      <c r="E152" s="6">
        <v>4</v>
      </c>
      <c r="F152" s="6"/>
      <c r="G152" s="3" t="s">
        <v>27</v>
      </c>
      <c r="H152" s="106"/>
      <c r="I152" s="67">
        <v>56604</v>
      </c>
      <c r="J152" s="67"/>
      <c r="K152" s="17">
        <f t="shared" si="37"/>
        <v>56604</v>
      </c>
      <c r="L152" s="3"/>
      <c r="M152" s="67"/>
      <c r="N152" s="10"/>
      <c r="O152" s="10"/>
      <c r="P152" s="10"/>
      <c r="Q152" s="10"/>
      <c r="R152" s="49"/>
      <c r="S152" s="10"/>
      <c r="T152" s="10"/>
      <c r="U152" s="10"/>
      <c r="V152" s="50"/>
      <c r="W152" s="10"/>
      <c r="X152" s="10"/>
      <c r="Y152" s="10"/>
      <c r="Z152" s="10"/>
      <c r="AA152" s="10"/>
    </row>
    <row r="153" spans="1:27" ht="12.75" hidden="1" customHeight="1" outlineLevel="1" x14ac:dyDescent="0.25">
      <c r="A153" s="3"/>
      <c r="B153" s="42"/>
      <c r="C153" s="72" t="s">
        <v>106</v>
      </c>
      <c r="D153" s="39" t="s">
        <v>31</v>
      </c>
      <c r="E153" s="6">
        <v>1</v>
      </c>
      <c r="F153" s="6">
        <f>E153</f>
        <v>1</v>
      </c>
      <c r="G153" s="3" t="s">
        <v>27</v>
      </c>
      <c r="H153" s="106"/>
      <c r="I153" s="67">
        <v>30446</v>
      </c>
      <c r="J153" s="67">
        <v>30400</v>
      </c>
      <c r="K153" s="17">
        <f t="shared" si="37"/>
        <v>46</v>
      </c>
      <c r="L153" s="3"/>
      <c r="M153" s="67">
        <v>30400</v>
      </c>
      <c r="N153" s="10"/>
      <c r="O153" s="10"/>
      <c r="P153" s="10"/>
      <c r="Q153" s="10"/>
      <c r="R153" s="49"/>
      <c r="S153" s="10"/>
      <c r="T153" s="10"/>
      <c r="U153" s="10"/>
      <c r="V153" s="50"/>
      <c r="W153" s="10"/>
      <c r="X153" s="10"/>
      <c r="Y153" s="10"/>
      <c r="Z153" s="10"/>
      <c r="AA153" s="10"/>
    </row>
    <row r="154" spans="1:27" ht="12.75" hidden="1" customHeight="1" outlineLevel="1" x14ac:dyDescent="0.25">
      <c r="A154" s="3"/>
      <c r="B154" s="42"/>
      <c r="C154" s="58" t="s">
        <v>107</v>
      </c>
      <c r="D154" s="39" t="s">
        <v>31</v>
      </c>
      <c r="E154" s="6">
        <v>1</v>
      </c>
      <c r="F154" s="6">
        <v>1</v>
      </c>
      <c r="G154" s="3" t="s">
        <v>27</v>
      </c>
      <c r="H154" s="106"/>
      <c r="I154" s="67">
        <v>45982</v>
      </c>
      <c r="J154" s="67">
        <v>45982</v>
      </c>
      <c r="K154" s="17">
        <f t="shared" si="37"/>
        <v>0</v>
      </c>
      <c r="L154" s="3"/>
      <c r="M154" s="67">
        <f>J154</f>
        <v>45982</v>
      </c>
      <c r="N154" s="10"/>
      <c r="O154" s="10"/>
      <c r="P154" s="10"/>
      <c r="Q154" s="10"/>
      <c r="R154" s="49"/>
      <c r="S154" s="10"/>
      <c r="T154" s="10"/>
      <c r="U154" s="10"/>
      <c r="V154" s="50"/>
      <c r="W154" s="10"/>
      <c r="X154" s="10"/>
      <c r="Y154" s="10"/>
      <c r="Z154" s="10"/>
      <c r="AA154" s="10"/>
    </row>
    <row r="155" spans="1:27" ht="38.25" collapsed="1" x14ac:dyDescent="0.25">
      <c r="A155" s="3"/>
      <c r="B155" s="3" t="s">
        <v>164</v>
      </c>
      <c r="C155" s="1" t="s">
        <v>216</v>
      </c>
      <c r="D155" s="8"/>
      <c r="E155" s="3"/>
      <c r="F155" s="3"/>
      <c r="G155" s="3"/>
      <c r="H155" s="106"/>
      <c r="I155" s="9">
        <f>I156+I166+I169+I171+I180+I258</f>
        <v>466900</v>
      </c>
      <c r="J155" s="95">
        <f>J156+J166+J169+J171+J180+J258</f>
        <v>253549</v>
      </c>
      <c r="K155" s="9">
        <f>I155-J155</f>
        <v>213351</v>
      </c>
      <c r="L155" s="110" t="s">
        <v>230</v>
      </c>
      <c r="M155" s="9">
        <f t="shared" ref="M155" si="41">M156+M166+M169+M171+M180+M258</f>
        <v>252699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7" x14ac:dyDescent="0.25">
      <c r="A156" s="3"/>
      <c r="B156" s="3"/>
      <c r="C156" s="73" t="s">
        <v>108</v>
      </c>
      <c r="D156" s="12" t="s">
        <v>26</v>
      </c>
      <c r="E156" s="13">
        <f>SUM(E157:E165)</f>
        <v>3172</v>
      </c>
      <c r="F156" s="13">
        <f>SUM(F157:F165)</f>
        <v>1792</v>
      </c>
      <c r="G156" s="14" t="s">
        <v>27</v>
      </c>
      <c r="H156" s="106"/>
      <c r="I156" s="13">
        <f t="shared" ref="I156:M156" si="42">SUM(I157:I165)</f>
        <v>333041</v>
      </c>
      <c r="J156" s="97">
        <f t="shared" si="42"/>
        <v>147688</v>
      </c>
      <c r="K156" s="13">
        <f>I156-J156</f>
        <v>185353</v>
      </c>
      <c r="L156" s="108"/>
      <c r="M156" s="13">
        <f t="shared" si="42"/>
        <v>147688</v>
      </c>
      <c r="N156" s="3"/>
      <c r="O156" s="3"/>
      <c r="P156" s="3"/>
      <c r="Q156" s="3"/>
      <c r="R156" s="3"/>
      <c r="T156" s="19">
        <v>59.7</v>
      </c>
      <c r="U156" s="3"/>
      <c r="V156" s="3"/>
      <c r="W156" s="3"/>
      <c r="X156" s="3"/>
      <c r="Y156" s="3"/>
      <c r="Z156" s="3"/>
    </row>
    <row r="157" spans="1:27" ht="140.25" hidden="1" customHeight="1" outlineLevel="1" x14ac:dyDescent="0.25">
      <c r="A157" s="3"/>
      <c r="B157" s="3"/>
      <c r="C157" s="74" t="s">
        <v>109</v>
      </c>
      <c r="D157" s="15" t="s">
        <v>26</v>
      </c>
      <c r="E157" s="15">
        <v>257</v>
      </c>
      <c r="F157" s="3"/>
      <c r="G157" s="3"/>
      <c r="H157" s="106"/>
      <c r="I157" s="15">
        <v>37014</v>
      </c>
      <c r="J157" s="69"/>
      <c r="K157" s="10"/>
      <c r="L157" s="108"/>
      <c r="M157" s="69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3" t="s">
        <v>110</v>
      </c>
    </row>
    <row r="158" spans="1:27" ht="127.5" hidden="1" customHeight="1" outlineLevel="1" x14ac:dyDescent="0.25">
      <c r="A158" s="3"/>
      <c r="B158" s="3"/>
      <c r="C158" s="74" t="s">
        <v>111</v>
      </c>
      <c r="D158" s="15" t="s">
        <v>26</v>
      </c>
      <c r="E158" s="16">
        <v>85</v>
      </c>
      <c r="F158" s="16">
        <v>85</v>
      </c>
      <c r="G158" s="3"/>
      <c r="H158" s="106"/>
      <c r="I158" s="15">
        <v>24868</v>
      </c>
      <c r="J158" s="69">
        <v>20639</v>
      </c>
      <c r="K158" s="17">
        <f>I158-J158</f>
        <v>4229</v>
      </c>
      <c r="L158" s="108"/>
      <c r="M158" s="69">
        <v>20639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3" t="s">
        <v>110</v>
      </c>
    </row>
    <row r="159" spans="1:27" ht="127.5" hidden="1" customHeight="1" outlineLevel="1" x14ac:dyDescent="0.25">
      <c r="A159" s="3"/>
      <c r="B159" s="3"/>
      <c r="C159" s="74" t="s">
        <v>113</v>
      </c>
      <c r="D159" s="15" t="s">
        <v>26</v>
      </c>
      <c r="E159" s="15">
        <v>296</v>
      </c>
      <c r="F159" s="15">
        <v>296</v>
      </c>
      <c r="G159" s="3"/>
      <c r="H159" s="106"/>
      <c r="I159" s="15">
        <v>26273</v>
      </c>
      <c r="J159" s="69">
        <v>21355</v>
      </c>
      <c r="K159" s="17">
        <f t="shared" ref="K159:K163" si="43">I159-J159</f>
        <v>4918</v>
      </c>
      <c r="L159" s="108"/>
      <c r="M159" s="69">
        <v>21355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3" t="s">
        <v>110</v>
      </c>
    </row>
    <row r="160" spans="1:27" ht="127.5" hidden="1" customHeight="1" outlineLevel="1" x14ac:dyDescent="0.25">
      <c r="A160" s="3"/>
      <c r="B160" s="3"/>
      <c r="C160" s="74" t="s">
        <v>114</v>
      </c>
      <c r="D160" s="15" t="s">
        <v>26</v>
      </c>
      <c r="E160" s="15">
        <v>434</v>
      </c>
      <c r="F160" s="15">
        <v>434</v>
      </c>
      <c r="G160" s="3"/>
      <c r="H160" s="106"/>
      <c r="I160" s="15">
        <v>34743</v>
      </c>
      <c r="J160" s="69">
        <v>27761</v>
      </c>
      <c r="K160" s="17">
        <f t="shared" si="43"/>
        <v>6982</v>
      </c>
      <c r="L160" s="108"/>
      <c r="M160" s="69">
        <v>27761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3" t="s">
        <v>110</v>
      </c>
    </row>
    <row r="161" spans="1:26" ht="127.5" hidden="1" customHeight="1" outlineLevel="1" x14ac:dyDescent="0.25">
      <c r="A161" s="3"/>
      <c r="B161" s="3"/>
      <c r="C161" s="74" t="s">
        <v>115</v>
      </c>
      <c r="D161" s="15" t="s">
        <v>26</v>
      </c>
      <c r="E161" s="15">
        <v>241</v>
      </c>
      <c r="F161" s="15">
        <v>241</v>
      </c>
      <c r="G161" s="3"/>
      <c r="H161" s="106"/>
      <c r="I161" s="15">
        <v>31581</v>
      </c>
      <c r="J161" s="69">
        <v>22469</v>
      </c>
      <c r="K161" s="17">
        <f t="shared" si="43"/>
        <v>9112</v>
      </c>
      <c r="L161" s="108"/>
      <c r="M161" s="69">
        <v>22469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3" t="s">
        <v>110</v>
      </c>
    </row>
    <row r="162" spans="1:26" ht="127.5" hidden="1" customHeight="1" outlineLevel="1" x14ac:dyDescent="0.25">
      <c r="A162" s="3"/>
      <c r="B162" s="3"/>
      <c r="C162" s="74" t="s">
        <v>116</v>
      </c>
      <c r="D162" s="15" t="s">
        <v>26</v>
      </c>
      <c r="E162" s="15">
        <v>73</v>
      </c>
      <c r="F162" s="15">
        <v>73</v>
      </c>
      <c r="G162" s="3"/>
      <c r="H162" s="106"/>
      <c r="I162" s="15">
        <v>16259</v>
      </c>
      <c r="J162" s="69">
        <v>11895</v>
      </c>
      <c r="K162" s="17">
        <f t="shared" si="43"/>
        <v>4364</v>
      </c>
      <c r="L162" s="108"/>
      <c r="M162" s="69">
        <v>11895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3" t="s">
        <v>110</v>
      </c>
    </row>
    <row r="163" spans="1:26" ht="127.5" hidden="1" customHeight="1" outlineLevel="1" x14ac:dyDescent="0.25">
      <c r="A163" s="3"/>
      <c r="B163" s="3"/>
      <c r="C163" s="74" t="s">
        <v>117</v>
      </c>
      <c r="D163" s="15" t="s">
        <v>26</v>
      </c>
      <c r="E163" s="15">
        <v>228</v>
      </c>
      <c r="F163" s="15">
        <v>228</v>
      </c>
      <c r="G163" s="3"/>
      <c r="H163" s="106"/>
      <c r="I163" s="15">
        <v>29132</v>
      </c>
      <c r="J163" s="69">
        <v>23163</v>
      </c>
      <c r="K163" s="17">
        <f t="shared" si="43"/>
        <v>5969</v>
      </c>
      <c r="L163" s="108"/>
      <c r="M163" s="69">
        <v>23163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3" t="s">
        <v>110</v>
      </c>
    </row>
    <row r="164" spans="1:26" ht="140.25" hidden="1" customHeight="1" outlineLevel="1" x14ac:dyDescent="0.25">
      <c r="A164" s="3"/>
      <c r="B164" s="3"/>
      <c r="C164" s="74" t="s">
        <v>118</v>
      </c>
      <c r="D164" s="15" t="s">
        <v>26</v>
      </c>
      <c r="E164" s="16">
        <v>1123</v>
      </c>
      <c r="F164" s="3"/>
      <c r="G164" s="3"/>
      <c r="H164" s="106"/>
      <c r="I164" s="15">
        <v>108944</v>
      </c>
      <c r="J164" s="69"/>
      <c r="K164" s="17"/>
      <c r="L164" s="108"/>
      <c r="M164" s="69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" t="s">
        <v>110</v>
      </c>
    </row>
    <row r="165" spans="1:26" ht="127.5" hidden="1" customHeight="1" outlineLevel="1" x14ac:dyDescent="0.25">
      <c r="A165" s="3"/>
      <c r="B165" s="3"/>
      <c r="C165" s="74" t="s">
        <v>119</v>
      </c>
      <c r="D165" s="15" t="s">
        <v>26</v>
      </c>
      <c r="E165" s="16">
        <v>435</v>
      </c>
      <c r="F165" s="3">
        <v>435</v>
      </c>
      <c r="G165" s="3"/>
      <c r="H165" s="106"/>
      <c r="I165" s="15">
        <v>24227</v>
      </c>
      <c r="J165" s="69">
        <v>20406</v>
      </c>
      <c r="K165" s="17">
        <f>I165-J165</f>
        <v>3821</v>
      </c>
      <c r="L165" s="108"/>
      <c r="M165" s="69">
        <v>20406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3" t="s">
        <v>110</v>
      </c>
    </row>
    <row r="166" spans="1:26" collapsed="1" x14ac:dyDescent="0.25">
      <c r="A166" s="3"/>
      <c r="B166" s="3"/>
      <c r="C166" s="75" t="s">
        <v>120</v>
      </c>
      <c r="D166" s="18" t="s">
        <v>37</v>
      </c>
      <c r="E166" s="19">
        <f>E167+E168</f>
        <v>2</v>
      </c>
      <c r="F166" s="19">
        <f t="shared" ref="F166:J166" si="44">F167+F168</f>
        <v>2</v>
      </c>
      <c r="G166" s="19"/>
      <c r="H166" s="106"/>
      <c r="I166" s="13">
        <f t="shared" si="44"/>
        <v>56529</v>
      </c>
      <c r="J166" s="97">
        <f t="shared" si="44"/>
        <v>52281</v>
      </c>
      <c r="K166" s="9">
        <f>I166-J166</f>
        <v>4248</v>
      </c>
      <c r="L166" s="108"/>
      <c r="M166" s="13">
        <f t="shared" ref="M166" si="45">M167+M168</f>
        <v>52281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0.25" hidden="1" customHeight="1" outlineLevel="1" x14ac:dyDescent="0.25">
      <c r="A167" s="3"/>
      <c r="B167" s="3"/>
      <c r="C167" s="74" t="s">
        <v>121</v>
      </c>
      <c r="D167" s="15" t="s">
        <v>37</v>
      </c>
      <c r="E167" s="3">
        <v>1</v>
      </c>
      <c r="F167" s="3">
        <v>1</v>
      </c>
      <c r="G167" s="3"/>
      <c r="H167" s="106"/>
      <c r="I167" s="15">
        <v>8974</v>
      </c>
      <c r="J167" s="69">
        <v>9211</v>
      </c>
      <c r="K167" s="17">
        <f t="shared" ref="K167:K171" si="46">I167-J167</f>
        <v>-237</v>
      </c>
      <c r="L167" s="108"/>
      <c r="M167" s="69">
        <v>9211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76.5" hidden="1" customHeight="1" outlineLevel="1" x14ac:dyDescent="0.25">
      <c r="A168" s="3"/>
      <c r="B168" s="3"/>
      <c r="C168" s="74" t="s">
        <v>122</v>
      </c>
      <c r="D168" s="15" t="s">
        <v>37</v>
      </c>
      <c r="E168" s="3">
        <v>1</v>
      </c>
      <c r="F168" s="3">
        <v>1</v>
      </c>
      <c r="G168" s="3"/>
      <c r="H168" s="106"/>
      <c r="I168" s="15">
        <v>47555</v>
      </c>
      <c r="J168" s="69">
        <v>43070</v>
      </c>
      <c r="K168" s="17">
        <f t="shared" si="46"/>
        <v>4485</v>
      </c>
      <c r="L168" s="108"/>
      <c r="M168" s="69">
        <v>43070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collapsed="1" x14ac:dyDescent="0.25">
      <c r="A169" s="3"/>
      <c r="B169" s="3"/>
      <c r="C169" s="73" t="s">
        <v>123</v>
      </c>
      <c r="D169" s="12" t="s">
        <v>37</v>
      </c>
      <c r="E169" s="19">
        <v>1</v>
      </c>
      <c r="F169" s="19">
        <v>1</v>
      </c>
      <c r="G169" s="3"/>
      <c r="H169" s="106"/>
      <c r="I169" s="9">
        <f>I170</f>
        <v>8933</v>
      </c>
      <c r="J169" s="95">
        <f>J170</f>
        <v>8748</v>
      </c>
      <c r="K169" s="9">
        <f t="shared" si="46"/>
        <v>185</v>
      </c>
      <c r="L169" s="108"/>
      <c r="M169" s="9">
        <f>M170</f>
        <v>8748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38.25" hidden="1" customHeight="1" outlineLevel="1" x14ac:dyDescent="0.25">
      <c r="A170" s="3"/>
      <c r="B170" s="3"/>
      <c r="C170" s="74" t="s">
        <v>124</v>
      </c>
      <c r="D170" s="15" t="s">
        <v>37</v>
      </c>
      <c r="E170" s="3">
        <v>1</v>
      </c>
      <c r="F170" s="3">
        <v>1</v>
      </c>
      <c r="G170" s="3"/>
      <c r="H170" s="106"/>
      <c r="I170" s="15">
        <v>8933</v>
      </c>
      <c r="J170" s="69">
        <v>8748</v>
      </c>
      <c r="K170" s="17">
        <f t="shared" si="46"/>
        <v>185</v>
      </c>
      <c r="L170" s="108"/>
      <c r="M170" s="69">
        <v>8748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52.5" customHeight="1" collapsed="1" x14ac:dyDescent="0.25">
      <c r="A171" s="3"/>
      <c r="B171" s="3"/>
      <c r="C171" s="75" t="s">
        <v>125</v>
      </c>
      <c r="D171" s="8"/>
      <c r="E171" s="40">
        <f>E172+E176</f>
        <v>6</v>
      </c>
      <c r="F171" s="40">
        <f>F172+F176</f>
        <v>1</v>
      </c>
      <c r="G171" s="3"/>
      <c r="H171" s="106"/>
      <c r="I171" s="9">
        <f>I172+I176</f>
        <v>1524</v>
      </c>
      <c r="J171" s="95">
        <f>J172+J176</f>
        <v>320</v>
      </c>
      <c r="K171" s="9">
        <f t="shared" si="46"/>
        <v>1204</v>
      </c>
      <c r="L171" s="108"/>
      <c r="M171" s="9">
        <f>M172+M176</f>
        <v>320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45" hidden="1" customHeight="1" outlineLevel="1" x14ac:dyDescent="0.25">
      <c r="A172" s="3"/>
      <c r="B172" s="3"/>
      <c r="C172" s="76" t="s">
        <v>126</v>
      </c>
      <c r="D172" s="20" t="s">
        <v>41</v>
      </c>
      <c r="E172" s="21">
        <f>SUM(E173:E175)</f>
        <v>3</v>
      </c>
      <c r="F172" s="21">
        <f t="shared" ref="F172:J172" si="47">SUM(F173:F175)</f>
        <v>0</v>
      </c>
      <c r="G172" s="21"/>
      <c r="H172" s="106"/>
      <c r="I172" s="22">
        <f t="shared" si="47"/>
        <v>1227</v>
      </c>
      <c r="J172" s="99">
        <f t="shared" si="47"/>
        <v>0</v>
      </c>
      <c r="K172" s="21"/>
      <c r="L172" s="108"/>
      <c r="M172" s="22">
        <f t="shared" ref="M172" si="48">SUM(M173:M175)</f>
        <v>0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45" hidden="1" customHeight="1" outlineLevel="1" x14ac:dyDescent="0.25">
      <c r="A173" s="3"/>
      <c r="B173" s="3"/>
      <c r="C173" s="74" t="s">
        <v>121</v>
      </c>
      <c r="D173" s="15" t="s">
        <v>41</v>
      </c>
      <c r="E173" s="23">
        <v>1</v>
      </c>
      <c r="F173" s="3"/>
      <c r="G173" s="3"/>
      <c r="H173" s="106"/>
      <c r="I173" s="15">
        <v>291</v>
      </c>
      <c r="J173" s="15"/>
      <c r="K173" s="10"/>
      <c r="L173" s="108"/>
      <c r="M173" s="15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35" hidden="1" customHeight="1" outlineLevel="1" x14ac:dyDescent="0.25">
      <c r="A174" s="3"/>
      <c r="B174" s="3"/>
      <c r="C174" s="74" t="s">
        <v>122</v>
      </c>
      <c r="D174" s="15" t="s">
        <v>41</v>
      </c>
      <c r="E174" s="23">
        <v>1</v>
      </c>
      <c r="F174" s="3"/>
      <c r="G174" s="3"/>
      <c r="H174" s="106"/>
      <c r="I174" s="15">
        <v>647</v>
      </c>
      <c r="J174" s="15"/>
      <c r="K174" s="10"/>
      <c r="L174" s="108"/>
      <c r="M174" s="15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45" hidden="1" customHeight="1" outlineLevel="1" x14ac:dyDescent="0.25">
      <c r="A175" s="3"/>
      <c r="B175" s="3"/>
      <c r="C175" s="74" t="s">
        <v>128</v>
      </c>
      <c r="D175" s="15" t="s">
        <v>41</v>
      </c>
      <c r="E175" s="23">
        <v>1</v>
      </c>
      <c r="F175" s="3"/>
      <c r="G175" s="3"/>
      <c r="H175" s="106"/>
      <c r="I175" s="15">
        <v>289</v>
      </c>
      <c r="J175" s="15"/>
      <c r="K175" s="10"/>
      <c r="L175" s="108"/>
      <c r="M175" s="15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45" hidden="1" customHeight="1" outlineLevel="1" x14ac:dyDescent="0.25">
      <c r="A176" s="3"/>
      <c r="B176" s="3"/>
      <c r="C176" s="76" t="s">
        <v>129</v>
      </c>
      <c r="D176" s="20" t="s">
        <v>41</v>
      </c>
      <c r="E176" s="24">
        <f>SUM(E177:E179)</f>
        <v>3</v>
      </c>
      <c r="F176" s="24">
        <f t="shared" ref="F176:J176" si="49">SUM(F177:F179)</f>
        <v>1</v>
      </c>
      <c r="G176" s="24"/>
      <c r="H176" s="106"/>
      <c r="I176" s="24">
        <f t="shared" si="49"/>
        <v>297</v>
      </c>
      <c r="J176" s="100">
        <f t="shared" si="49"/>
        <v>320</v>
      </c>
      <c r="K176" s="10">
        <f>I176-J176</f>
        <v>-23</v>
      </c>
      <c r="L176" s="108"/>
      <c r="M176" s="24">
        <f t="shared" ref="M176" si="50">SUM(M177:M179)</f>
        <v>320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45" hidden="1" customHeight="1" outlineLevel="1" x14ac:dyDescent="0.25">
      <c r="A177" s="3"/>
      <c r="B177" s="3"/>
      <c r="C177" s="74" t="s">
        <v>121</v>
      </c>
      <c r="D177" s="8"/>
      <c r="E177" s="3">
        <v>1</v>
      </c>
      <c r="F177" s="3">
        <v>1</v>
      </c>
      <c r="G177" s="3"/>
      <c r="H177" s="106"/>
      <c r="I177" s="15">
        <v>101</v>
      </c>
      <c r="J177" s="69">
        <v>115</v>
      </c>
      <c r="K177" s="10">
        <f>I177-J177</f>
        <v>-14</v>
      </c>
      <c r="L177" s="108"/>
      <c r="M177" s="69">
        <v>115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35" hidden="1" customHeight="1" outlineLevel="1" x14ac:dyDescent="0.25">
      <c r="A178" s="3"/>
      <c r="B178" s="3"/>
      <c r="C178" s="74" t="s">
        <v>122</v>
      </c>
      <c r="D178" s="8"/>
      <c r="E178" s="3">
        <v>1</v>
      </c>
      <c r="F178" s="3"/>
      <c r="G178" s="3"/>
      <c r="H178" s="106"/>
      <c r="I178" s="15">
        <v>96</v>
      </c>
      <c r="J178" s="69">
        <v>96</v>
      </c>
      <c r="K178" s="10"/>
      <c r="L178" s="108"/>
      <c r="M178" s="69">
        <v>96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45" hidden="1" customHeight="1" outlineLevel="1" x14ac:dyDescent="0.25">
      <c r="A179" s="3"/>
      <c r="B179" s="3"/>
      <c r="C179" s="74" t="s">
        <v>128</v>
      </c>
      <c r="D179" s="8"/>
      <c r="E179" s="3">
        <v>1</v>
      </c>
      <c r="F179" s="3"/>
      <c r="G179" s="3"/>
      <c r="H179" s="106"/>
      <c r="I179" s="15">
        <v>100</v>
      </c>
      <c r="J179" s="69">
        <v>109</v>
      </c>
      <c r="K179" s="10"/>
      <c r="L179" s="108"/>
      <c r="M179" s="69">
        <v>109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collapsed="1" x14ac:dyDescent="0.25">
      <c r="A180" s="3"/>
      <c r="B180" s="3"/>
      <c r="C180" s="75" t="s">
        <v>130</v>
      </c>
      <c r="D180" s="18"/>
      <c r="E180" s="3"/>
      <c r="F180" s="3"/>
      <c r="G180" s="3"/>
      <c r="H180" s="106"/>
      <c r="I180" s="9">
        <f>I191+I181+I224+I234</f>
        <v>38405</v>
      </c>
      <c r="J180" s="95">
        <f>J191+J181+J224+J234</f>
        <v>34970</v>
      </c>
      <c r="K180" s="9">
        <f>I180-J180</f>
        <v>3435</v>
      </c>
      <c r="L180" s="108"/>
      <c r="M180" s="9">
        <f>M191+M181+M224+M234</f>
        <v>34970</v>
      </c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hidden="1" customHeight="1" outlineLevel="1" x14ac:dyDescent="0.25">
      <c r="A181" s="3"/>
      <c r="B181" s="3"/>
      <c r="C181" s="76" t="s">
        <v>130</v>
      </c>
      <c r="D181" s="20" t="s">
        <v>57</v>
      </c>
      <c r="E181" s="21">
        <f>SUM(E182:E203)</f>
        <v>61</v>
      </c>
      <c r="F181" s="21">
        <f>SUM(F182:F203)</f>
        <v>61</v>
      </c>
      <c r="G181" s="21"/>
      <c r="H181" s="106"/>
      <c r="I181" s="21">
        <f>SUM(I182:I190)</f>
        <v>19102</v>
      </c>
      <c r="J181" s="101">
        <f>SUM(J182:J190)</f>
        <v>16238</v>
      </c>
      <c r="K181" s="25">
        <f t="shared" ref="K181:K202" si="51">I181-J181</f>
        <v>2864</v>
      </c>
      <c r="L181" s="108"/>
      <c r="M181" s="21">
        <f>SUM(M182:M190)</f>
        <v>16238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51" hidden="1" customHeight="1" outlineLevel="2" x14ac:dyDescent="0.25">
      <c r="A182" s="3"/>
      <c r="B182" s="3"/>
      <c r="C182" s="74" t="s">
        <v>131</v>
      </c>
      <c r="D182" s="15" t="s">
        <v>57</v>
      </c>
      <c r="E182" s="26">
        <v>1</v>
      </c>
      <c r="F182" s="3">
        <v>1</v>
      </c>
      <c r="G182" s="3"/>
      <c r="H182" s="106"/>
      <c r="I182" s="15">
        <v>3202</v>
      </c>
      <c r="J182" s="15">
        <v>2722</v>
      </c>
      <c r="K182" s="17">
        <f t="shared" si="51"/>
        <v>480</v>
      </c>
      <c r="L182" s="108"/>
      <c r="M182" s="15">
        <v>2722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51" hidden="1" customHeight="1" outlineLevel="2" x14ac:dyDescent="0.25">
      <c r="A183" s="3"/>
      <c r="B183" s="3"/>
      <c r="C183" s="74" t="s">
        <v>132</v>
      </c>
      <c r="D183" s="15" t="s">
        <v>57</v>
      </c>
      <c r="E183" s="23">
        <v>1</v>
      </c>
      <c r="F183" s="3">
        <v>1</v>
      </c>
      <c r="G183" s="3"/>
      <c r="H183" s="106"/>
      <c r="I183" s="15">
        <v>1219</v>
      </c>
      <c r="J183" s="15">
        <v>1036</v>
      </c>
      <c r="K183" s="17">
        <f t="shared" si="51"/>
        <v>183</v>
      </c>
      <c r="L183" s="108"/>
      <c r="M183" s="15">
        <v>1036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51" hidden="1" customHeight="1" outlineLevel="2" x14ac:dyDescent="0.25">
      <c r="A184" s="3"/>
      <c r="B184" s="3"/>
      <c r="C184" s="74" t="s">
        <v>133</v>
      </c>
      <c r="D184" s="15" t="s">
        <v>57</v>
      </c>
      <c r="E184" s="23">
        <v>1</v>
      </c>
      <c r="F184" s="3">
        <v>1</v>
      </c>
      <c r="G184" s="3"/>
      <c r="H184" s="106"/>
      <c r="I184" s="15">
        <v>1179</v>
      </c>
      <c r="J184" s="15">
        <v>1002</v>
      </c>
      <c r="K184" s="17">
        <f t="shared" si="51"/>
        <v>177</v>
      </c>
      <c r="L184" s="108"/>
      <c r="M184" s="15">
        <v>1002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38.25" hidden="1" customHeight="1" outlineLevel="2" x14ac:dyDescent="0.25">
      <c r="A185" s="3"/>
      <c r="B185" s="3"/>
      <c r="C185" s="74" t="s">
        <v>134</v>
      </c>
      <c r="D185" s="15" t="s">
        <v>57</v>
      </c>
      <c r="E185" s="23">
        <v>1</v>
      </c>
      <c r="F185" s="3">
        <v>1</v>
      </c>
      <c r="G185" s="3"/>
      <c r="H185" s="106"/>
      <c r="I185" s="15">
        <v>5639</v>
      </c>
      <c r="J185" s="15">
        <v>4793</v>
      </c>
      <c r="K185" s="17">
        <f t="shared" si="51"/>
        <v>846</v>
      </c>
      <c r="L185" s="108"/>
      <c r="M185" s="15">
        <v>4793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51" hidden="1" customHeight="1" outlineLevel="2" x14ac:dyDescent="0.25">
      <c r="A186" s="3"/>
      <c r="B186" s="3"/>
      <c r="C186" s="77" t="s">
        <v>135</v>
      </c>
      <c r="D186" s="15" t="s">
        <v>57</v>
      </c>
      <c r="E186" s="26">
        <v>1</v>
      </c>
      <c r="F186" s="3">
        <v>1</v>
      </c>
      <c r="G186" s="3"/>
      <c r="H186" s="106"/>
      <c r="I186" s="15">
        <v>2397</v>
      </c>
      <c r="J186" s="15">
        <v>2038</v>
      </c>
      <c r="K186" s="17">
        <f t="shared" si="51"/>
        <v>359</v>
      </c>
      <c r="L186" s="108"/>
      <c r="M186" s="15">
        <v>2038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5.5" hidden="1" customHeight="1" outlineLevel="2" x14ac:dyDescent="0.25">
      <c r="A187" s="3"/>
      <c r="B187" s="3"/>
      <c r="C187" s="77" t="s">
        <v>136</v>
      </c>
      <c r="D187" s="15" t="s">
        <v>57</v>
      </c>
      <c r="E187" s="23">
        <v>1</v>
      </c>
      <c r="F187" s="3">
        <v>1</v>
      </c>
      <c r="G187" s="3"/>
      <c r="H187" s="106"/>
      <c r="I187" s="15">
        <v>1197</v>
      </c>
      <c r="J187" s="15">
        <v>1018</v>
      </c>
      <c r="K187" s="17">
        <f t="shared" si="51"/>
        <v>179</v>
      </c>
      <c r="L187" s="108"/>
      <c r="M187" s="15">
        <v>1018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38.25" hidden="1" customHeight="1" outlineLevel="2" x14ac:dyDescent="0.25">
      <c r="A188" s="3"/>
      <c r="B188" s="3"/>
      <c r="C188" s="77" t="s">
        <v>137</v>
      </c>
      <c r="D188" s="15" t="s">
        <v>57</v>
      </c>
      <c r="E188" s="23">
        <v>1</v>
      </c>
      <c r="F188" s="3">
        <v>1</v>
      </c>
      <c r="G188" s="3"/>
      <c r="H188" s="106"/>
      <c r="I188" s="15">
        <v>1197</v>
      </c>
      <c r="J188" s="15">
        <v>1018</v>
      </c>
      <c r="K188" s="17">
        <f t="shared" si="51"/>
        <v>179</v>
      </c>
      <c r="L188" s="108"/>
      <c r="M188" s="15">
        <v>1018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51" hidden="1" customHeight="1" outlineLevel="2" x14ac:dyDescent="0.25">
      <c r="A189" s="3"/>
      <c r="B189" s="3"/>
      <c r="C189" s="74" t="s">
        <v>138</v>
      </c>
      <c r="D189" s="15" t="s">
        <v>57</v>
      </c>
      <c r="E189" s="23">
        <v>1</v>
      </c>
      <c r="F189" s="3">
        <v>1</v>
      </c>
      <c r="G189" s="3"/>
      <c r="H189" s="106"/>
      <c r="I189" s="15">
        <v>1060</v>
      </c>
      <c r="J189" s="15">
        <v>901</v>
      </c>
      <c r="K189" s="17">
        <f t="shared" si="51"/>
        <v>159</v>
      </c>
      <c r="L189" s="108"/>
      <c r="M189" s="15">
        <v>901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51" hidden="1" customHeight="1" outlineLevel="2" x14ac:dyDescent="0.25">
      <c r="A190" s="3"/>
      <c r="B190" s="3"/>
      <c r="C190" s="77" t="s">
        <v>139</v>
      </c>
      <c r="D190" s="15" t="s">
        <v>57</v>
      </c>
      <c r="E190" s="26">
        <v>1</v>
      </c>
      <c r="F190" s="3">
        <v>1</v>
      </c>
      <c r="G190" s="3"/>
      <c r="H190" s="106"/>
      <c r="I190" s="15">
        <v>2012</v>
      </c>
      <c r="J190" s="15">
        <v>1710</v>
      </c>
      <c r="K190" s="17">
        <f t="shared" si="51"/>
        <v>302</v>
      </c>
      <c r="L190" s="108"/>
      <c r="M190" s="15">
        <v>1710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hidden="1" customHeight="1" outlineLevel="1" x14ac:dyDescent="0.25">
      <c r="A191" s="3"/>
      <c r="B191" s="3"/>
      <c r="C191" s="78" t="s">
        <v>140</v>
      </c>
      <c r="D191" s="27" t="s">
        <v>57</v>
      </c>
      <c r="E191" s="15">
        <f>E192+E202+E208+E218</f>
        <v>28</v>
      </c>
      <c r="F191" s="15">
        <v>28</v>
      </c>
      <c r="G191" s="15"/>
      <c r="H191" s="106"/>
      <c r="I191" s="45">
        <f>I192+I202+I208+I218</f>
        <v>4329</v>
      </c>
      <c r="J191" s="45">
        <f>J192+J202+J208+J218</f>
        <v>3687</v>
      </c>
      <c r="K191" s="25">
        <f t="shared" si="51"/>
        <v>642</v>
      </c>
      <c r="L191" s="108"/>
      <c r="M191" s="45">
        <f>M192+M202+M208+M218</f>
        <v>3687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hidden="1" customHeight="1" outlineLevel="1" x14ac:dyDescent="0.25">
      <c r="A192" s="3"/>
      <c r="B192" s="3"/>
      <c r="C192" s="78" t="s">
        <v>141</v>
      </c>
      <c r="D192" s="27" t="s">
        <v>57</v>
      </c>
      <c r="E192" s="28">
        <f>SUM(E193:E201)</f>
        <v>9</v>
      </c>
      <c r="F192" s="28">
        <f t="shared" ref="F192:J192" si="52">SUM(F193:F201)</f>
        <v>9</v>
      </c>
      <c r="G192" s="28"/>
      <c r="H192" s="106"/>
      <c r="I192" s="28">
        <f t="shared" si="52"/>
        <v>849</v>
      </c>
      <c r="J192" s="28">
        <f t="shared" si="52"/>
        <v>723</v>
      </c>
      <c r="K192" s="25">
        <f t="shared" si="51"/>
        <v>126</v>
      </c>
      <c r="L192" s="108"/>
      <c r="M192" s="28">
        <f t="shared" ref="M192" si="53">SUM(M193:M201)</f>
        <v>723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51" hidden="1" customHeight="1" outlineLevel="2" x14ac:dyDescent="0.25">
      <c r="A193" s="3"/>
      <c r="B193" s="3"/>
      <c r="C193" s="74" t="s">
        <v>142</v>
      </c>
      <c r="D193" s="15" t="s">
        <v>57</v>
      </c>
      <c r="E193" s="26">
        <v>1</v>
      </c>
      <c r="F193" s="3">
        <v>1</v>
      </c>
      <c r="G193" s="3"/>
      <c r="H193" s="106"/>
      <c r="I193" s="15">
        <v>114</v>
      </c>
      <c r="J193" s="15">
        <v>97</v>
      </c>
      <c r="K193" s="17">
        <f t="shared" si="51"/>
        <v>17</v>
      </c>
      <c r="L193" s="108"/>
      <c r="M193" s="15">
        <v>97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51" hidden="1" customHeight="1" outlineLevel="2" x14ac:dyDescent="0.25">
      <c r="A194" s="3"/>
      <c r="B194" s="3"/>
      <c r="C194" s="74" t="s">
        <v>132</v>
      </c>
      <c r="D194" s="15" t="s">
        <v>57</v>
      </c>
      <c r="E194" s="26">
        <v>1</v>
      </c>
      <c r="F194" s="3">
        <v>1</v>
      </c>
      <c r="G194" s="3"/>
      <c r="H194" s="106"/>
      <c r="I194" s="15">
        <v>65</v>
      </c>
      <c r="J194" s="15">
        <v>55</v>
      </c>
      <c r="K194" s="17">
        <f t="shared" si="51"/>
        <v>10</v>
      </c>
      <c r="L194" s="108"/>
      <c r="M194" s="15">
        <v>55</v>
      </c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51" hidden="1" customHeight="1" outlineLevel="2" x14ac:dyDescent="0.25">
      <c r="A195" s="3"/>
      <c r="B195" s="3"/>
      <c r="C195" s="74" t="s">
        <v>133</v>
      </c>
      <c r="D195" s="15" t="s">
        <v>57</v>
      </c>
      <c r="E195" s="26">
        <v>1</v>
      </c>
      <c r="F195" s="3">
        <v>1</v>
      </c>
      <c r="G195" s="3"/>
      <c r="H195" s="106"/>
      <c r="I195" s="15">
        <v>75</v>
      </c>
      <c r="J195" s="15">
        <v>64</v>
      </c>
      <c r="K195" s="17">
        <f t="shared" si="51"/>
        <v>11</v>
      </c>
      <c r="L195" s="108"/>
      <c r="M195" s="15">
        <v>64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38.25" hidden="1" customHeight="1" outlineLevel="2" x14ac:dyDescent="0.25">
      <c r="A196" s="3"/>
      <c r="B196" s="3"/>
      <c r="C196" s="74" t="s">
        <v>134</v>
      </c>
      <c r="D196" s="15" t="s">
        <v>57</v>
      </c>
      <c r="E196" s="26">
        <v>1</v>
      </c>
      <c r="F196" s="3">
        <v>1</v>
      </c>
      <c r="G196" s="3"/>
      <c r="H196" s="106"/>
      <c r="I196" s="15">
        <v>300</v>
      </c>
      <c r="J196" s="15">
        <v>255</v>
      </c>
      <c r="K196" s="17">
        <f t="shared" si="51"/>
        <v>45</v>
      </c>
      <c r="L196" s="108"/>
      <c r="M196" s="15">
        <v>255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51" hidden="1" customHeight="1" outlineLevel="2" x14ac:dyDescent="0.25">
      <c r="A197" s="3"/>
      <c r="B197" s="3"/>
      <c r="C197" s="77" t="s">
        <v>135</v>
      </c>
      <c r="D197" s="15" t="s">
        <v>57</v>
      </c>
      <c r="E197" s="26">
        <v>1</v>
      </c>
      <c r="F197" s="3">
        <v>1</v>
      </c>
      <c r="G197" s="3"/>
      <c r="H197" s="106"/>
      <c r="I197" s="15">
        <v>89</v>
      </c>
      <c r="J197" s="15">
        <v>76</v>
      </c>
      <c r="K197" s="17">
        <f t="shared" si="51"/>
        <v>13</v>
      </c>
      <c r="L197" s="108"/>
      <c r="M197" s="15">
        <v>76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5.5" hidden="1" customHeight="1" outlineLevel="2" x14ac:dyDescent="0.25">
      <c r="A198" s="3"/>
      <c r="B198" s="3"/>
      <c r="C198" s="77" t="s">
        <v>136</v>
      </c>
      <c r="D198" s="15" t="s">
        <v>57</v>
      </c>
      <c r="E198" s="26">
        <v>1</v>
      </c>
      <c r="F198" s="3">
        <v>1</v>
      </c>
      <c r="G198" s="3"/>
      <c r="H198" s="106"/>
      <c r="I198" s="15">
        <v>41</v>
      </c>
      <c r="J198" s="15">
        <v>35</v>
      </c>
      <c r="K198" s="17">
        <f t="shared" si="51"/>
        <v>6</v>
      </c>
      <c r="L198" s="108"/>
      <c r="M198" s="15">
        <v>35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38.25" hidden="1" customHeight="1" outlineLevel="2" x14ac:dyDescent="0.25">
      <c r="A199" s="3"/>
      <c r="B199" s="3"/>
      <c r="C199" s="77" t="s">
        <v>137</v>
      </c>
      <c r="D199" s="15" t="s">
        <v>57</v>
      </c>
      <c r="E199" s="26">
        <v>1</v>
      </c>
      <c r="F199" s="3">
        <v>1</v>
      </c>
      <c r="G199" s="3"/>
      <c r="H199" s="106"/>
      <c r="I199" s="15">
        <v>50</v>
      </c>
      <c r="J199" s="15">
        <v>43</v>
      </c>
      <c r="K199" s="17">
        <f t="shared" si="51"/>
        <v>7</v>
      </c>
      <c r="L199" s="108"/>
      <c r="M199" s="15">
        <v>43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51" hidden="1" customHeight="1" outlineLevel="2" x14ac:dyDescent="0.25">
      <c r="A200" s="3"/>
      <c r="B200" s="3"/>
      <c r="C200" s="74" t="s">
        <v>138</v>
      </c>
      <c r="D200" s="15" t="s">
        <v>57</v>
      </c>
      <c r="E200" s="26">
        <v>1</v>
      </c>
      <c r="F200" s="3">
        <v>1</v>
      </c>
      <c r="G200" s="3"/>
      <c r="H200" s="106"/>
      <c r="I200" s="15">
        <v>50</v>
      </c>
      <c r="J200" s="15">
        <v>43</v>
      </c>
      <c r="K200" s="17">
        <f t="shared" si="51"/>
        <v>7</v>
      </c>
      <c r="L200" s="108"/>
      <c r="M200" s="15">
        <v>43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51" hidden="1" customHeight="1" outlineLevel="2" x14ac:dyDescent="0.25">
      <c r="A201" s="3"/>
      <c r="B201" s="3"/>
      <c r="C201" s="77" t="s">
        <v>139</v>
      </c>
      <c r="D201" s="15" t="s">
        <v>57</v>
      </c>
      <c r="E201" s="26">
        <v>1</v>
      </c>
      <c r="F201" s="3">
        <v>1</v>
      </c>
      <c r="G201" s="3"/>
      <c r="H201" s="106"/>
      <c r="I201" s="15">
        <v>65</v>
      </c>
      <c r="J201" s="15">
        <v>55</v>
      </c>
      <c r="K201" s="17">
        <f t="shared" si="51"/>
        <v>10</v>
      </c>
      <c r="L201" s="108"/>
      <c r="M201" s="15">
        <v>55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hidden="1" customHeight="1" outlineLevel="1" x14ac:dyDescent="0.25">
      <c r="A202" s="3"/>
      <c r="B202" s="3"/>
      <c r="C202" s="78" t="s">
        <v>143</v>
      </c>
      <c r="D202" s="27" t="s">
        <v>57</v>
      </c>
      <c r="E202" s="29">
        <f>SUM(E203:E207)</f>
        <v>5</v>
      </c>
      <c r="F202" s="29">
        <f>SUM(F203:F207)</f>
        <v>5</v>
      </c>
      <c r="G202" s="29"/>
      <c r="H202" s="106"/>
      <c r="I202" s="29">
        <f t="shared" ref="I202:J202" si="54">SUM(I203:I207)</f>
        <v>330</v>
      </c>
      <c r="J202" s="28">
        <f t="shared" si="54"/>
        <v>283</v>
      </c>
      <c r="K202" s="25">
        <f t="shared" si="51"/>
        <v>47</v>
      </c>
      <c r="L202" s="108"/>
      <c r="M202" s="29">
        <f t="shared" ref="M202" si="55">SUM(M203:M207)</f>
        <v>283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51" hidden="1" customHeight="1" outlineLevel="2" x14ac:dyDescent="0.25">
      <c r="A203" s="3"/>
      <c r="B203" s="3"/>
      <c r="C203" s="74" t="s">
        <v>132</v>
      </c>
      <c r="D203" s="15" t="s">
        <v>57</v>
      </c>
      <c r="E203" s="30">
        <v>1</v>
      </c>
      <c r="F203" s="3">
        <v>1</v>
      </c>
      <c r="G203" s="3"/>
      <c r="H203" s="106"/>
      <c r="I203" s="15">
        <v>70</v>
      </c>
      <c r="J203" s="69">
        <v>60</v>
      </c>
      <c r="K203" s="17">
        <f>I203-J203</f>
        <v>10</v>
      </c>
      <c r="L203" s="108"/>
      <c r="M203" s="69">
        <v>60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51" hidden="1" customHeight="1" outlineLevel="2" x14ac:dyDescent="0.25">
      <c r="A204" s="3"/>
      <c r="B204" s="3"/>
      <c r="C204" s="74" t="s">
        <v>133</v>
      </c>
      <c r="D204" s="15" t="s">
        <v>57</v>
      </c>
      <c r="E204" s="3">
        <v>1</v>
      </c>
      <c r="F204" s="3">
        <v>1</v>
      </c>
      <c r="G204" s="3"/>
      <c r="H204" s="106"/>
      <c r="I204" s="15">
        <v>70</v>
      </c>
      <c r="J204" s="69">
        <v>60</v>
      </c>
      <c r="K204" s="17">
        <f t="shared" ref="K204:K207" si="56">I204-J204</f>
        <v>10</v>
      </c>
      <c r="L204" s="108"/>
      <c r="M204" s="69">
        <v>60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5.5" hidden="1" customHeight="1" outlineLevel="2" x14ac:dyDescent="0.25">
      <c r="A205" s="3"/>
      <c r="B205" s="3"/>
      <c r="C205" s="77" t="s">
        <v>136</v>
      </c>
      <c r="D205" s="15" t="s">
        <v>57</v>
      </c>
      <c r="E205" s="3">
        <v>1</v>
      </c>
      <c r="F205" s="3">
        <v>1</v>
      </c>
      <c r="G205" s="3"/>
      <c r="H205" s="106"/>
      <c r="I205" s="15">
        <v>50</v>
      </c>
      <c r="J205" s="69">
        <v>43</v>
      </c>
      <c r="K205" s="17">
        <f t="shared" si="56"/>
        <v>7</v>
      </c>
      <c r="L205" s="108"/>
      <c r="M205" s="69">
        <v>43</v>
      </c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38.25" hidden="1" customHeight="1" outlineLevel="2" x14ac:dyDescent="0.25">
      <c r="A206" s="3"/>
      <c r="B206" s="3"/>
      <c r="C206" s="77" t="s">
        <v>137</v>
      </c>
      <c r="D206" s="15" t="s">
        <v>57</v>
      </c>
      <c r="E206" s="3">
        <v>1</v>
      </c>
      <c r="F206" s="3">
        <v>1</v>
      </c>
      <c r="G206" s="3"/>
      <c r="H206" s="106"/>
      <c r="I206" s="15">
        <v>70</v>
      </c>
      <c r="J206" s="69">
        <v>60</v>
      </c>
      <c r="K206" s="17">
        <f t="shared" si="56"/>
        <v>10</v>
      </c>
      <c r="L206" s="108"/>
      <c r="M206" s="69">
        <v>60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51" hidden="1" customHeight="1" outlineLevel="2" x14ac:dyDescent="0.25">
      <c r="A207" s="3"/>
      <c r="B207" s="3"/>
      <c r="C207" s="74" t="s">
        <v>138</v>
      </c>
      <c r="D207" s="15" t="s">
        <v>57</v>
      </c>
      <c r="E207" s="3">
        <v>1</v>
      </c>
      <c r="F207" s="3">
        <v>1</v>
      </c>
      <c r="G207" s="3"/>
      <c r="H207" s="106"/>
      <c r="I207" s="15">
        <v>70</v>
      </c>
      <c r="J207" s="69">
        <v>60</v>
      </c>
      <c r="K207" s="17">
        <f t="shared" si="56"/>
        <v>10</v>
      </c>
      <c r="L207" s="108"/>
      <c r="M207" s="69">
        <v>60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hidden="1" customHeight="1" outlineLevel="1" x14ac:dyDescent="0.25">
      <c r="A208" s="3"/>
      <c r="B208" s="3"/>
      <c r="C208" s="78" t="s">
        <v>144</v>
      </c>
      <c r="D208" s="27" t="s">
        <v>57</v>
      </c>
      <c r="E208" s="21">
        <f>SUM(E209:E217)</f>
        <v>9</v>
      </c>
      <c r="F208" s="21">
        <f>SUM(F209:F217)</f>
        <v>9</v>
      </c>
      <c r="G208" s="21"/>
      <c r="H208" s="106"/>
      <c r="I208" s="21">
        <f t="shared" ref="I208:J208" si="57">SUM(I209:I217)</f>
        <v>2100</v>
      </c>
      <c r="J208" s="101">
        <f t="shared" si="57"/>
        <v>1787</v>
      </c>
      <c r="K208" s="25">
        <f>I208-J208</f>
        <v>313</v>
      </c>
      <c r="L208" s="108"/>
      <c r="M208" s="21">
        <f t="shared" ref="M208" si="58">SUM(M209:M217)</f>
        <v>1787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51" hidden="1" customHeight="1" outlineLevel="2" x14ac:dyDescent="0.25">
      <c r="A209" s="3"/>
      <c r="B209" s="3"/>
      <c r="C209" s="74" t="s">
        <v>131</v>
      </c>
      <c r="D209" s="15" t="s">
        <v>57</v>
      </c>
      <c r="E209" s="3">
        <v>1</v>
      </c>
      <c r="F209" s="3">
        <v>1</v>
      </c>
      <c r="G209" s="3"/>
      <c r="H209" s="106"/>
      <c r="I209" s="15">
        <v>300</v>
      </c>
      <c r="J209" s="15">
        <v>255</v>
      </c>
      <c r="K209" s="17">
        <f>I209-J209</f>
        <v>45</v>
      </c>
      <c r="L209" s="108"/>
      <c r="M209" s="15">
        <v>255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51" hidden="1" customHeight="1" outlineLevel="2" x14ac:dyDescent="0.25">
      <c r="A210" s="3"/>
      <c r="B210" s="3"/>
      <c r="C210" s="74" t="s">
        <v>132</v>
      </c>
      <c r="D210" s="15" t="s">
        <v>57</v>
      </c>
      <c r="E210" s="3">
        <v>1</v>
      </c>
      <c r="F210" s="3">
        <v>1</v>
      </c>
      <c r="G210" s="3"/>
      <c r="H210" s="106"/>
      <c r="I210" s="15">
        <v>150</v>
      </c>
      <c r="J210" s="15">
        <v>128</v>
      </c>
      <c r="K210" s="17">
        <f t="shared" ref="K210:K217" si="59">I210-J210</f>
        <v>22</v>
      </c>
      <c r="L210" s="108"/>
      <c r="M210" s="15">
        <v>128</v>
      </c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51" hidden="1" customHeight="1" outlineLevel="2" x14ac:dyDescent="0.25">
      <c r="A211" s="3"/>
      <c r="B211" s="3"/>
      <c r="C211" s="74" t="s">
        <v>133</v>
      </c>
      <c r="D211" s="15" t="s">
        <v>57</v>
      </c>
      <c r="E211" s="3">
        <v>1</v>
      </c>
      <c r="F211" s="3">
        <v>1</v>
      </c>
      <c r="G211" s="3"/>
      <c r="H211" s="106"/>
      <c r="I211" s="15">
        <v>150</v>
      </c>
      <c r="J211" s="15">
        <v>128</v>
      </c>
      <c r="K211" s="17">
        <f t="shared" si="59"/>
        <v>22</v>
      </c>
      <c r="L211" s="108"/>
      <c r="M211" s="15">
        <v>128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38.25" hidden="1" customHeight="1" outlineLevel="2" x14ac:dyDescent="0.25">
      <c r="A212" s="3"/>
      <c r="B212" s="3"/>
      <c r="C212" s="74" t="s">
        <v>134</v>
      </c>
      <c r="D212" s="15" t="s">
        <v>57</v>
      </c>
      <c r="E212" s="3">
        <v>1</v>
      </c>
      <c r="F212" s="3">
        <v>1</v>
      </c>
      <c r="G212" s="3"/>
      <c r="H212" s="106"/>
      <c r="I212" s="15">
        <v>300</v>
      </c>
      <c r="J212" s="15">
        <v>255</v>
      </c>
      <c r="K212" s="17">
        <f t="shared" si="59"/>
        <v>45</v>
      </c>
      <c r="L212" s="108"/>
      <c r="M212" s="15">
        <v>255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51" hidden="1" customHeight="1" outlineLevel="2" x14ac:dyDescent="0.25">
      <c r="A213" s="3"/>
      <c r="B213" s="3"/>
      <c r="C213" s="77" t="s">
        <v>135</v>
      </c>
      <c r="D213" s="15" t="s">
        <v>57</v>
      </c>
      <c r="E213" s="3">
        <v>1</v>
      </c>
      <c r="F213" s="3">
        <v>1</v>
      </c>
      <c r="G213" s="3"/>
      <c r="H213" s="106"/>
      <c r="I213" s="15">
        <v>300</v>
      </c>
      <c r="J213" s="15">
        <v>255</v>
      </c>
      <c r="K213" s="17">
        <f t="shared" si="59"/>
        <v>45</v>
      </c>
      <c r="L213" s="108"/>
      <c r="M213" s="15">
        <v>255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5.5" hidden="1" customHeight="1" outlineLevel="2" x14ac:dyDescent="0.25">
      <c r="A214" s="3"/>
      <c r="B214" s="3"/>
      <c r="C214" s="77" t="s">
        <v>136</v>
      </c>
      <c r="D214" s="15" t="s">
        <v>57</v>
      </c>
      <c r="E214" s="3">
        <v>1</v>
      </c>
      <c r="F214" s="3">
        <v>1</v>
      </c>
      <c r="G214" s="3"/>
      <c r="H214" s="106"/>
      <c r="I214" s="15">
        <v>150</v>
      </c>
      <c r="J214" s="15">
        <v>128</v>
      </c>
      <c r="K214" s="17">
        <f t="shared" si="59"/>
        <v>22</v>
      </c>
      <c r="L214" s="108"/>
      <c r="M214" s="15">
        <v>128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38.25" hidden="1" customHeight="1" outlineLevel="2" x14ac:dyDescent="0.25">
      <c r="A215" s="3"/>
      <c r="B215" s="3"/>
      <c r="C215" s="77" t="s">
        <v>137</v>
      </c>
      <c r="D215" s="15" t="s">
        <v>57</v>
      </c>
      <c r="E215" s="3">
        <v>1</v>
      </c>
      <c r="F215" s="3">
        <v>1</v>
      </c>
      <c r="G215" s="3"/>
      <c r="H215" s="106"/>
      <c r="I215" s="15">
        <v>300</v>
      </c>
      <c r="J215" s="15">
        <v>255</v>
      </c>
      <c r="K215" s="17">
        <f t="shared" si="59"/>
        <v>45</v>
      </c>
      <c r="L215" s="108"/>
      <c r="M215" s="15">
        <v>255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51" hidden="1" customHeight="1" outlineLevel="2" x14ac:dyDescent="0.25">
      <c r="A216" s="3"/>
      <c r="B216" s="3"/>
      <c r="C216" s="74" t="s">
        <v>138</v>
      </c>
      <c r="D216" s="15" t="s">
        <v>57</v>
      </c>
      <c r="E216" s="3">
        <v>1</v>
      </c>
      <c r="F216" s="3">
        <v>1</v>
      </c>
      <c r="G216" s="3"/>
      <c r="H216" s="106"/>
      <c r="I216" s="15">
        <v>300</v>
      </c>
      <c r="J216" s="15">
        <v>255</v>
      </c>
      <c r="K216" s="17">
        <f t="shared" si="59"/>
        <v>45</v>
      </c>
      <c r="L216" s="108"/>
      <c r="M216" s="15">
        <v>255</v>
      </c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51" hidden="1" customHeight="1" outlineLevel="2" x14ac:dyDescent="0.25">
      <c r="A217" s="3"/>
      <c r="B217" s="3"/>
      <c r="C217" s="77" t="s">
        <v>139</v>
      </c>
      <c r="D217" s="15" t="s">
        <v>57</v>
      </c>
      <c r="E217" s="3">
        <v>1</v>
      </c>
      <c r="F217" s="3">
        <v>1</v>
      </c>
      <c r="G217" s="3"/>
      <c r="H217" s="106"/>
      <c r="I217" s="15">
        <v>150</v>
      </c>
      <c r="J217" s="15">
        <v>128</v>
      </c>
      <c r="K217" s="17">
        <f t="shared" si="59"/>
        <v>22</v>
      </c>
      <c r="L217" s="108"/>
      <c r="M217" s="15">
        <v>128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hidden="1" customHeight="1" outlineLevel="1" x14ac:dyDescent="0.25">
      <c r="A218" s="3"/>
      <c r="B218" s="3"/>
      <c r="C218" s="78" t="s">
        <v>145</v>
      </c>
      <c r="D218" s="27" t="s">
        <v>57</v>
      </c>
      <c r="E218" s="24">
        <f>SUM(E219:E223)</f>
        <v>5</v>
      </c>
      <c r="F218" s="24">
        <f t="shared" ref="F218:J218" si="60">SUM(F219:F223)</f>
        <v>5</v>
      </c>
      <c r="G218" s="24"/>
      <c r="H218" s="106"/>
      <c r="I218" s="24">
        <f t="shared" si="60"/>
        <v>1050</v>
      </c>
      <c r="J218" s="100">
        <f t="shared" si="60"/>
        <v>894</v>
      </c>
      <c r="K218" s="25">
        <f>I218-J218</f>
        <v>156</v>
      </c>
      <c r="L218" s="108"/>
      <c r="M218" s="24">
        <f t="shared" ref="M218" si="61">SUM(M219:M223)</f>
        <v>894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51" hidden="1" customHeight="1" outlineLevel="2" x14ac:dyDescent="0.25">
      <c r="A219" s="3"/>
      <c r="B219" s="3"/>
      <c r="C219" s="74" t="s">
        <v>132</v>
      </c>
      <c r="D219" s="15" t="s">
        <v>57</v>
      </c>
      <c r="E219" s="3">
        <v>1</v>
      </c>
      <c r="F219" s="3">
        <v>1</v>
      </c>
      <c r="G219" s="3"/>
      <c r="H219" s="106"/>
      <c r="I219" s="15">
        <v>150</v>
      </c>
      <c r="J219" s="15">
        <v>128</v>
      </c>
      <c r="K219" s="17">
        <f>I219-J219</f>
        <v>22</v>
      </c>
      <c r="L219" s="108"/>
      <c r="M219" s="15">
        <v>128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51" hidden="1" customHeight="1" outlineLevel="2" x14ac:dyDescent="0.25">
      <c r="A220" s="3"/>
      <c r="B220" s="3"/>
      <c r="C220" s="74" t="s">
        <v>133</v>
      </c>
      <c r="D220" s="15" t="s">
        <v>57</v>
      </c>
      <c r="E220" s="3">
        <v>1</v>
      </c>
      <c r="F220" s="3">
        <v>1</v>
      </c>
      <c r="G220" s="3"/>
      <c r="H220" s="106"/>
      <c r="I220" s="15">
        <v>150</v>
      </c>
      <c r="J220" s="15">
        <v>128</v>
      </c>
      <c r="K220" s="17">
        <f t="shared" ref="K220:K223" si="62">I220-J220</f>
        <v>22</v>
      </c>
      <c r="L220" s="108"/>
      <c r="M220" s="15">
        <v>128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5.5" hidden="1" customHeight="1" outlineLevel="2" x14ac:dyDescent="0.25">
      <c r="A221" s="3"/>
      <c r="B221" s="3"/>
      <c r="C221" s="77" t="s">
        <v>136</v>
      </c>
      <c r="D221" s="23" t="s">
        <v>57</v>
      </c>
      <c r="E221" s="3">
        <v>1</v>
      </c>
      <c r="F221" s="3">
        <v>1</v>
      </c>
      <c r="G221" s="3"/>
      <c r="H221" s="106"/>
      <c r="I221" s="15">
        <v>150</v>
      </c>
      <c r="J221" s="15">
        <v>128</v>
      </c>
      <c r="K221" s="17">
        <f t="shared" si="62"/>
        <v>22</v>
      </c>
      <c r="L221" s="108"/>
      <c r="M221" s="15">
        <v>128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38.25" hidden="1" customHeight="1" outlineLevel="2" x14ac:dyDescent="0.25">
      <c r="A222" s="3"/>
      <c r="B222" s="3"/>
      <c r="C222" s="77" t="s">
        <v>137</v>
      </c>
      <c r="D222" s="23" t="s">
        <v>57</v>
      </c>
      <c r="E222" s="3">
        <v>1</v>
      </c>
      <c r="F222" s="3">
        <v>1</v>
      </c>
      <c r="G222" s="3"/>
      <c r="H222" s="106"/>
      <c r="I222" s="15">
        <v>300</v>
      </c>
      <c r="J222" s="15">
        <v>255</v>
      </c>
      <c r="K222" s="17">
        <f t="shared" si="62"/>
        <v>45</v>
      </c>
      <c r="L222" s="108"/>
      <c r="M222" s="15">
        <v>255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51" hidden="1" customHeight="1" outlineLevel="2" x14ac:dyDescent="0.25">
      <c r="A223" s="3"/>
      <c r="B223" s="3"/>
      <c r="C223" s="74" t="s">
        <v>138</v>
      </c>
      <c r="D223" s="15" t="s">
        <v>57</v>
      </c>
      <c r="E223" s="3">
        <v>1</v>
      </c>
      <c r="F223" s="3">
        <v>1</v>
      </c>
      <c r="G223" s="3"/>
      <c r="H223" s="106"/>
      <c r="I223" s="15">
        <v>300</v>
      </c>
      <c r="J223" s="15">
        <v>255</v>
      </c>
      <c r="K223" s="17">
        <f t="shared" si="62"/>
        <v>45</v>
      </c>
      <c r="L223" s="108"/>
      <c r="M223" s="15">
        <v>255</v>
      </c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7" hidden="1" customHeight="1" outlineLevel="1" x14ac:dyDescent="0.25">
      <c r="A224" s="3"/>
      <c r="B224" s="3"/>
      <c r="C224" s="79" t="s">
        <v>146</v>
      </c>
      <c r="D224" s="31" t="s">
        <v>57</v>
      </c>
      <c r="E224" s="24">
        <f>SUM(E225:E253)</f>
        <v>51</v>
      </c>
      <c r="F224" s="24">
        <f t="shared" ref="F224" si="63">SUM(F225:F253)</f>
        <v>9</v>
      </c>
      <c r="G224" s="24"/>
      <c r="H224" s="106"/>
      <c r="I224" s="21">
        <f>SUM(I225:I233)</f>
        <v>4238</v>
      </c>
      <c r="J224" s="101">
        <f>SUM(J225:J233)</f>
        <v>3601</v>
      </c>
      <c r="K224" s="17">
        <f>I224-J224</f>
        <v>637</v>
      </c>
      <c r="L224" s="108"/>
      <c r="M224" s="21">
        <f>SUM(M225:M233)</f>
        <v>3601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51" hidden="1" customHeight="1" outlineLevel="2" x14ac:dyDescent="0.25">
      <c r="A225" s="3"/>
      <c r="B225" s="3"/>
      <c r="C225" s="74" t="s">
        <v>131</v>
      </c>
      <c r="D225" s="15" t="s">
        <v>57</v>
      </c>
      <c r="E225" s="3">
        <v>1</v>
      </c>
      <c r="F225" s="3">
        <v>1</v>
      </c>
      <c r="G225" s="3"/>
      <c r="H225" s="106"/>
      <c r="I225" s="15">
        <v>911</v>
      </c>
      <c r="J225" s="15">
        <v>774</v>
      </c>
      <c r="K225" s="17">
        <f>I225-J225</f>
        <v>137</v>
      </c>
      <c r="L225" s="108"/>
      <c r="M225" s="15">
        <v>774</v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51" hidden="1" customHeight="1" outlineLevel="2" x14ac:dyDescent="0.25">
      <c r="A226" s="3"/>
      <c r="B226" s="3"/>
      <c r="C226" s="74" t="s">
        <v>132</v>
      </c>
      <c r="D226" s="15" t="s">
        <v>57</v>
      </c>
      <c r="E226" s="3">
        <v>1</v>
      </c>
      <c r="F226" s="3">
        <v>1</v>
      </c>
      <c r="G226" s="3"/>
      <c r="H226" s="106"/>
      <c r="I226" s="15">
        <v>992</v>
      </c>
      <c r="J226" s="15">
        <v>843</v>
      </c>
      <c r="K226" s="17">
        <f t="shared" ref="K226:K257" si="64">I226-J226</f>
        <v>149</v>
      </c>
      <c r="L226" s="108"/>
      <c r="M226" s="15">
        <v>843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51" hidden="1" customHeight="1" outlineLevel="2" x14ac:dyDescent="0.25">
      <c r="A227" s="3"/>
      <c r="B227" s="3"/>
      <c r="C227" s="74" t="s">
        <v>133</v>
      </c>
      <c r="D227" s="15" t="s">
        <v>57</v>
      </c>
      <c r="E227" s="3">
        <v>1</v>
      </c>
      <c r="F227" s="3">
        <v>1</v>
      </c>
      <c r="G227" s="3"/>
      <c r="H227" s="106"/>
      <c r="I227" s="15">
        <v>92</v>
      </c>
      <c r="J227" s="15">
        <v>78</v>
      </c>
      <c r="K227" s="17">
        <f t="shared" si="64"/>
        <v>14</v>
      </c>
      <c r="L227" s="108"/>
      <c r="M227" s="15">
        <v>78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38.25" hidden="1" customHeight="1" outlineLevel="2" x14ac:dyDescent="0.25">
      <c r="A228" s="3"/>
      <c r="B228" s="3"/>
      <c r="C228" s="74" t="s">
        <v>134</v>
      </c>
      <c r="D228" s="15" t="s">
        <v>57</v>
      </c>
      <c r="E228" s="3">
        <v>1</v>
      </c>
      <c r="F228" s="3">
        <v>1</v>
      </c>
      <c r="G228" s="3"/>
      <c r="H228" s="106"/>
      <c r="I228" s="15">
        <v>811</v>
      </c>
      <c r="J228" s="15">
        <v>689</v>
      </c>
      <c r="K228" s="17">
        <f t="shared" si="64"/>
        <v>122</v>
      </c>
      <c r="L228" s="108"/>
      <c r="M228" s="15">
        <v>689</v>
      </c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51" hidden="1" customHeight="1" outlineLevel="2" x14ac:dyDescent="0.25">
      <c r="A229" s="3"/>
      <c r="B229" s="3"/>
      <c r="C229" s="77" t="s">
        <v>135</v>
      </c>
      <c r="D229" s="23" t="s">
        <v>57</v>
      </c>
      <c r="E229" s="3">
        <v>1</v>
      </c>
      <c r="F229" s="3">
        <v>1</v>
      </c>
      <c r="G229" s="3"/>
      <c r="H229" s="106"/>
      <c r="I229" s="15">
        <v>725</v>
      </c>
      <c r="J229" s="15">
        <v>616</v>
      </c>
      <c r="K229" s="17">
        <f t="shared" si="64"/>
        <v>109</v>
      </c>
      <c r="L229" s="108"/>
      <c r="M229" s="15">
        <v>616</v>
      </c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5.5" hidden="1" customHeight="1" outlineLevel="2" x14ac:dyDescent="0.25">
      <c r="A230" s="3"/>
      <c r="B230" s="3"/>
      <c r="C230" s="77" t="s">
        <v>136</v>
      </c>
      <c r="D230" s="23" t="s">
        <v>57</v>
      </c>
      <c r="E230" s="3">
        <v>1</v>
      </c>
      <c r="F230" s="3">
        <v>1</v>
      </c>
      <c r="G230" s="3"/>
      <c r="H230" s="106"/>
      <c r="I230" s="15">
        <v>87</v>
      </c>
      <c r="J230" s="15">
        <v>74</v>
      </c>
      <c r="K230" s="17">
        <f t="shared" si="64"/>
        <v>13</v>
      </c>
      <c r="L230" s="108"/>
      <c r="M230" s="15">
        <v>74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38.25" hidden="1" customHeight="1" outlineLevel="2" x14ac:dyDescent="0.25">
      <c r="A231" s="3"/>
      <c r="B231" s="3"/>
      <c r="C231" s="77" t="s">
        <v>137</v>
      </c>
      <c r="D231" s="23" t="s">
        <v>57</v>
      </c>
      <c r="E231" s="3">
        <v>1</v>
      </c>
      <c r="F231" s="3">
        <v>1</v>
      </c>
      <c r="G231" s="3"/>
      <c r="H231" s="106"/>
      <c r="I231" s="15">
        <v>73</v>
      </c>
      <c r="J231" s="15">
        <v>62</v>
      </c>
      <c r="K231" s="17">
        <f t="shared" si="64"/>
        <v>11</v>
      </c>
      <c r="L231" s="108"/>
      <c r="M231" s="15">
        <v>62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51" hidden="1" customHeight="1" outlineLevel="2" x14ac:dyDescent="0.25">
      <c r="A232" s="3"/>
      <c r="B232" s="3"/>
      <c r="C232" s="74" t="s">
        <v>138</v>
      </c>
      <c r="D232" s="15" t="s">
        <v>57</v>
      </c>
      <c r="E232" s="3">
        <v>1</v>
      </c>
      <c r="F232" s="3">
        <v>1</v>
      </c>
      <c r="G232" s="3"/>
      <c r="H232" s="106"/>
      <c r="I232" s="15">
        <v>299</v>
      </c>
      <c r="J232" s="15">
        <v>254</v>
      </c>
      <c r="K232" s="17">
        <f t="shared" si="64"/>
        <v>45</v>
      </c>
      <c r="L232" s="108"/>
      <c r="M232" s="15">
        <v>254</v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51" hidden="1" customHeight="1" outlineLevel="2" x14ac:dyDescent="0.25">
      <c r="A233" s="3"/>
      <c r="B233" s="3"/>
      <c r="C233" s="77" t="s">
        <v>139</v>
      </c>
      <c r="D233" s="23" t="s">
        <v>57</v>
      </c>
      <c r="E233" s="3">
        <v>1</v>
      </c>
      <c r="F233" s="3">
        <v>1</v>
      </c>
      <c r="G233" s="3"/>
      <c r="H233" s="106"/>
      <c r="I233" s="15">
        <v>248</v>
      </c>
      <c r="J233" s="15">
        <v>211</v>
      </c>
      <c r="K233" s="17">
        <f t="shared" si="64"/>
        <v>37</v>
      </c>
      <c r="L233" s="108"/>
      <c r="M233" s="15">
        <v>211</v>
      </c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collapsed="1" x14ac:dyDescent="0.25">
      <c r="A234" s="3"/>
      <c r="B234" s="3"/>
      <c r="C234" s="78" t="s">
        <v>56</v>
      </c>
      <c r="D234" s="27" t="s">
        <v>57</v>
      </c>
      <c r="E234" s="21">
        <f>SUM(E235:E257)</f>
        <v>23</v>
      </c>
      <c r="F234" s="21">
        <f t="shared" ref="F234:J234" si="65">SUM(F235:F257)</f>
        <v>0</v>
      </c>
      <c r="G234" s="21">
        <f t="shared" si="65"/>
        <v>0</v>
      </c>
      <c r="H234" s="106"/>
      <c r="I234" s="21">
        <f t="shared" si="65"/>
        <v>10736</v>
      </c>
      <c r="J234" s="101">
        <f t="shared" si="65"/>
        <v>11444</v>
      </c>
      <c r="K234" s="17">
        <f t="shared" si="64"/>
        <v>-708</v>
      </c>
      <c r="L234" s="108"/>
      <c r="M234" s="21">
        <f t="shared" ref="M234" si="66">SUM(M235:M257)</f>
        <v>11444</v>
      </c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51" hidden="1" customHeight="1" outlineLevel="1" x14ac:dyDescent="0.25">
      <c r="A235" s="3"/>
      <c r="B235" s="3"/>
      <c r="C235" s="74" t="s">
        <v>131</v>
      </c>
      <c r="D235" s="15" t="s">
        <v>57</v>
      </c>
      <c r="E235" s="23">
        <v>1</v>
      </c>
      <c r="F235" s="3"/>
      <c r="G235" s="3"/>
      <c r="H235" s="106"/>
      <c r="I235" s="15">
        <v>553</v>
      </c>
      <c r="J235" s="15">
        <v>625</v>
      </c>
      <c r="K235" s="17">
        <f t="shared" si="64"/>
        <v>-72</v>
      </c>
      <c r="L235" s="108"/>
      <c r="M235" s="15">
        <v>625</v>
      </c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51" hidden="1" customHeight="1" outlineLevel="1" x14ac:dyDescent="0.25">
      <c r="A236" s="3"/>
      <c r="B236" s="3"/>
      <c r="C236" s="74" t="s">
        <v>133</v>
      </c>
      <c r="D236" s="15" t="s">
        <v>57</v>
      </c>
      <c r="E236" s="23">
        <v>1</v>
      </c>
      <c r="F236" s="3"/>
      <c r="G236" s="3"/>
      <c r="H236" s="106"/>
      <c r="I236" s="15">
        <v>216</v>
      </c>
      <c r="J236" s="15">
        <v>268</v>
      </c>
      <c r="K236" s="17">
        <f t="shared" si="64"/>
        <v>-52</v>
      </c>
      <c r="L236" s="108"/>
      <c r="M236" s="15">
        <v>268</v>
      </c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38.25" hidden="1" customHeight="1" outlineLevel="1" x14ac:dyDescent="0.25">
      <c r="A237" s="3"/>
      <c r="B237" s="3"/>
      <c r="C237" s="74" t="s">
        <v>134</v>
      </c>
      <c r="D237" s="15" t="s">
        <v>57</v>
      </c>
      <c r="E237" s="23">
        <v>1</v>
      </c>
      <c r="F237" s="3"/>
      <c r="G237" s="3"/>
      <c r="H237" s="106"/>
      <c r="I237" s="15">
        <v>925</v>
      </c>
      <c r="J237" s="15">
        <v>981</v>
      </c>
      <c r="K237" s="17">
        <f t="shared" si="64"/>
        <v>-56</v>
      </c>
      <c r="L237" s="108"/>
      <c r="M237" s="15">
        <v>981</v>
      </c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51" hidden="1" customHeight="1" outlineLevel="1" x14ac:dyDescent="0.25">
      <c r="A238" s="3"/>
      <c r="B238" s="3"/>
      <c r="C238" s="77" t="s">
        <v>135</v>
      </c>
      <c r="D238" s="23" t="s">
        <v>57</v>
      </c>
      <c r="E238" s="23">
        <v>1</v>
      </c>
      <c r="F238" s="3"/>
      <c r="G238" s="3"/>
      <c r="H238" s="106"/>
      <c r="I238" s="15">
        <v>414</v>
      </c>
      <c r="J238" s="15">
        <v>481</v>
      </c>
      <c r="K238" s="17">
        <f t="shared" si="64"/>
        <v>-67</v>
      </c>
      <c r="L238" s="108"/>
      <c r="M238" s="15">
        <v>481</v>
      </c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5.5" hidden="1" customHeight="1" outlineLevel="1" x14ac:dyDescent="0.25">
      <c r="A239" s="3"/>
      <c r="B239" s="3"/>
      <c r="C239" s="77" t="s">
        <v>136</v>
      </c>
      <c r="D239" s="23" t="s">
        <v>57</v>
      </c>
      <c r="E239" s="23">
        <v>1</v>
      </c>
      <c r="F239" s="3"/>
      <c r="G239" s="3"/>
      <c r="H239" s="106"/>
      <c r="I239" s="15">
        <v>207</v>
      </c>
      <c r="J239" s="15">
        <v>262</v>
      </c>
      <c r="K239" s="17">
        <f t="shared" si="64"/>
        <v>-55</v>
      </c>
      <c r="L239" s="108"/>
      <c r="M239" s="15">
        <v>262</v>
      </c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38.25" hidden="1" customHeight="1" outlineLevel="1" x14ac:dyDescent="0.25">
      <c r="A240" s="3"/>
      <c r="B240" s="3"/>
      <c r="C240" s="77" t="s">
        <v>137</v>
      </c>
      <c r="D240" s="23" t="s">
        <v>57</v>
      </c>
      <c r="E240" s="23">
        <v>1</v>
      </c>
      <c r="F240" s="3"/>
      <c r="G240" s="3"/>
      <c r="H240" s="106"/>
      <c r="I240" s="15">
        <v>207</v>
      </c>
      <c r="J240" s="15">
        <v>316</v>
      </c>
      <c r="K240" s="17">
        <f t="shared" si="64"/>
        <v>-109</v>
      </c>
      <c r="L240" s="108"/>
      <c r="M240" s="15">
        <v>316</v>
      </c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51" hidden="1" customHeight="1" outlineLevel="1" x14ac:dyDescent="0.25">
      <c r="A241" s="3"/>
      <c r="B241" s="3"/>
      <c r="C241" s="74" t="s">
        <v>147</v>
      </c>
      <c r="D241" s="15" t="s">
        <v>57</v>
      </c>
      <c r="E241" s="23">
        <v>1</v>
      </c>
      <c r="F241" s="3"/>
      <c r="G241" s="3"/>
      <c r="H241" s="106"/>
      <c r="I241" s="15">
        <v>183</v>
      </c>
      <c r="J241" s="15">
        <v>308</v>
      </c>
      <c r="K241" s="17">
        <f t="shared" si="64"/>
        <v>-125</v>
      </c>
      <c r="L241" s="108"/>
      <c r="M241" s="15">
        <v>308</v>
      </c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51" hidden="1" customHeight="1" outlineLevel="1" x14ac:dyDescent="0.25">
      <c r="A242" s="3"/>
      <c r="B242" s="3"/>
      <c r="C242" s="77" t="s">
        <v>139</v>
      </c>
      <c r="D242" s="23" t="s">
        <v>57</v>
      </c>
      <c r="E242" s="23">
        <v>1</v>
      </c>
      <c r="F242" s="3"/>
      <c r="G242" s="3"/>
      <c r="H242" s="106"/>
      <c r="I242" s="15">
        <v>213</v>
      </c>
      <c r="J242" s="15">
        <v>385</v>
      </c>
      <c r="K242" s="17">
        <f t="shared" si="64"/>
        <v>-172</v>
      </c>
      <c r="L242" s="108"/>
      <c r="M242" s="15">
        <v>385</v>
      </c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51" hidden="1" customHeight="1" outlineLevel="1" x14ac:dyDescent="0.25">
      <c r="A243" s="3"/>
      <c r="B243" s="3"/>
      <c r="C243" s="74" t="s">
        <v>148</v>
      </c>
      <c r="D243" s="15" t="s">
        <v>57</v>
      </c>
      <c r="E243" s="26">
        <v>1</v>
      </c>
      <c r="F243" s="3"/>
      <c r="G243" s="3"/>
      <c r="H243" s="106"/>
      <c r="I243" s="15">
        <v>1096</v>
      </c>
      <c r="J243" s="15">
        <v>1096</v>
      </c>
      <c r="K243" s="17">
        <f t="shared" si="64"/>
        <v>0</v>
      </c>
      <c r="L243" s="108"/>
      <c r="M243" s="15">
        <v>1096</v>
      </c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38.25" hidden="1" customHeight="1" outlineLevel="1" x14ac:dyDescent="0.25">
      <c r="A244" s="3"/>
      <c r="B244" s="3"/>
      <c r="C244" s="74" t="s">
        <v>149</v>
      </c>
      <c r="D244" s="15" t="s">
        <v>57</v>
      </c>
      <c r="E244" s="26">
        <v>1</v>
      </c>
      <c r="F244" s="3"/>
      <c r="G244" s="3"/>
      <c r="H244" s="106"/>
      <c r="I244" s="15">
        <v>891</v>
      </c>
      <c r="J244" s="15">
        <v>891</v>
      </c>
      <c r="K244" s="17">
        <f t="shared" si="64"/>
        <v>0</v>
      </c>
      <c r="L244" s="108"/>
      <c r="M244" s="15">
        <v>891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51" hidden="1" customHeight="1" outlineLevel="1" x14ac:dyDescent="0.25">
      <c r="A245" s="3"/>
      <c r="B245" s="3"/>
      <c r="C245" s="74" t="s">
        <v>150</v>
      </c>
      <c r="D245" s="15" t="s">
        <v>57</v>
      </c>
      <c r="E245" s="26">
        <v>1</v>
      </c>
      <c r="F245" s="3"/>
      <c r="G245" s="3"/>
      <c r="H245" s="106"/>
      <c r="I245" s="15">
        <v>357</v>
      </c>
      <c r="J245" s="15">
        <v>357</v>
      </c>
      <c r="K245" s="17">
        <f t="shared" si="64"/>
        <v>0</v>
      </c>
      <c r="L245" s="108"/>
      <c r="M245" s="15">
        <v>357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5.5" hidden="1" customHeight="1" outlineLevel="1" x14ac:dyDescent="0.25">
      <c r="A246" s="3"/>
      <c r="B246" s="3"/>
      <c r="C246" s="77" t="s">
        <v>151</v>
      </c>
      <c r="D246" s="23" t="s">
        <v>57</v>
      </c>
      <c r="E246" s="26">
        <v>1</v>
      </c>
      <c r="F246" s="3"/>
      <c r="G246" s="3"/>
      <c r="H246" s="106"/>
      <c r="I246" s="15">
        <v>361</v>
      </c>
      <c r="J246" s="15">
        <v>361</v>
      </c>
      <c r="K246" s="17">
        <f t="shared" si="64"/>
        <v>0</v>
      </c>
      <c r="L246" s="108"/>
      <c r="M246" s="15">
        <v>361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38.25" hidden="1" customHeight="1" outlineLevel="1" x14ac:dyDescent="0.25">
      <c r="A247" s="3"/>
      <c r="B247" s="3"/>
      <c r="C247" s="74" t="s">
        <v>152</v>
      </c>
      <c r="D247" s="15" t="s">
        <v>57</v>
      </c>
      <c r="E247" s="26">
        <v>1</v>
      </c>
      <c r="F247" s="3"/>
      <c r="G247" s="3"/>
      <c r="H247" s="106"/>
      <c r="I247" s="15">
        <v>550</v>
      </c>
      <c r="J247" s="15">
        <v>550</v>
      </c>
      <c r="K247" s="17">
        <f t="shared" si="64"/>
        <v>0</v>
      </c>
      <c r="L247" s="108"/>
      <c r="M247" s="15">
        <v>550</v>
      </c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38.25" hidden="1" customHeight="1" outlineLevel="1" x14ac:dyDescent="0.25">
      <c r="A248" s="3"/>
      <c r="B248" s="3"/>
      <c r="C248" s="77" t="s">
        <v>153</v>
      </c>
      <c r="D248" s="23" t="s">
        <v>57</v>
      </c>
      <c r="E248" s="26">
        <v>1</v>
      </c>
      <c r="F248" s="3"/>
      <c r="G248" s="3"/>
      <c r="H248" s="106"/>
      <c r="I248" s="15">
        <v>363</v>
      </c>
      <c r="J248" s="15">
        <v>363</v>
      </c>
      <c r="K248" s="17">
        <f t="shared" si="64"/>
        <v>0</v>
      </c>
      <c r="L248" s="108"/>
      <c r="M248" s="15">
        <v>363</v>
      </c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5.5" hidden="1" customHeight="1" outlineLevel="1" x14ac:dyDescent="0.25">
      <c r="A249" s="3"/>
      <c r="B249" s="3"/>
      <c r="C249" s="77" t="s">
        <v>154</v>
      </c>
      <c r="D249" s="23" t="s">
        <v>57</v>
      </c>
      <c r="E249" s="26">
        <v>1</v>
      </c>
      <c r="F249" s="3"/>
      <c r="G249" s="3"/>
      <c r="H249" s="106"/>
      <c r="I249" s="15">
        <v>361</v>
      </c>
      <c r="J249" s="15">
        <v>361</v>
      </c>
      <c r="K249" s="17">
        <f t="shared" si="64"/>
        <v>0</v>
      </c>
      <c r="L249" s="108"/>
      <c r="M249" s="15">
        <v>361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63.75" hidden="1" customHeight="1" outlineLevel="1" x14ac:dyDescent="0.25">
      <c r="A250" s="3"/>
      <c r="B250" s="3"/>
      <c r="C250" s="74" t="s">
        <v>155</v>
      </c>
      <c r="D250" s="15" t="s">
        <v>57</v>
      </c>
      <c r="E250" s="26">
        <v>1</v>
      </c>
      <c r="F250" s="3"/>
      <c r="G250" s="3"/>
      <c r="H250" s="106"/>
      <c r="I250" s="15">
        <v>996</v>
      </c>
      <c r="J250" s="15">
        <v>996</v>
      </c>
      <c r="K250" s="17">
        <f t="shared" si="64"/>
        <v>0</v>
      </c>
      <c r="L250" s="108"/>
      <c r="M250" s="15">
        <v>996</v>
      </c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5.5" hidden="1" customHeight="1" outlineLevel="1" x14ac:dyDescent="0.25">
      <c r="A251" s="3"/>
      <c r="B251" s="3"/>
      <c r="C251" s="74" t="s">
        <v>156</v>
      </c>
      <c r="D251" s="15" t="s">
        <v>57</v>
      </c>
      <c r="E251" s="26">
        <v>1</v>
      </c>
      <c r="F251" s="3"/>
      <c r="G251" s="3"/>
      <c r="H251" s="106"/>
      <c r="I251" s="15">
        <v>361</v>
      </c>
      <c r="J251" s="15">
        <v>361</v>
      </c>
      <c r="K251" s="17">
        <f t="shared" si="64"/>
        <v>0</v>
      </c>
      <c r="L251" s="108"/>
      <c r="M251" s="15">
        <v>361</v>
      </c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0.5" hidden="1" customHeight="1" outlineLevel="1" x14ac:dyDescent="0.25">
      <c r="A252" s="3"/>
      <c r="B252" s="3"/>
      <c r="C252" s="77" t="s">
        <v>157</v>
      </c>
      <c r="D252" s="23" t="s">
        <v>57</v>
      </c>
      <c r="E252" s="26">
        <v>1</v>
      </c>
      <c r="F252" s="3"/>
      <c r="G252" s="3"/>
      <c r="H252" s="106"/>
      <c r="I252" s="15">
        <v>515</v>
      </c>
      <c r="J252" s="15">
        <v>515</v>
      </c>
      <c r="K252" s="17">
        <f t="shared" si="64"/>
        <v>0</v>
      </c>
      <c r="L252" s="108"/>
      <c r="M252" s="15">
        <v>515</v>
      </c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38.25" hidden="1" customHeight="1" outlineLevel="1" x14ac:dyDescent="0.25">
      <c r="A253" s="3"/>
      <c r="B253" s="3"/>
      <c r="C253" s="74" t="s">
        <v>158</v>
      </c>
      <c r="D253" s="15" t="s">
        <v>57</v>
      </c>
      <c r="E253" s="26">
        <v>1</v>
      </c>
      <c r="F253" s="3"/>
      <c r="G253" s="3"/>
      <c r="H253" s="106"/>
      <c r="I253" s="15">
        <v>428</v>
      </c>
      <c r="J253" s="15">
        <v>428</v>
      </c>
      <c r="K253" s="17">
        <f t="shared" si="64"/>
        <v>0</v>
      </c>
      <c r="L253" s="108"/>
      <c r="M253" s="15">
        <v>428</v>
      </c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5.5" hidden="1" customHeight="1" outlineLevel="1" x14ac:dyDescent="0.25">
      <c r="A254" s="3"/>
      <c r="B254" s="3"/>
      <c r="C254" s="77" t="s">
        <v>159</v>
      </c>
      <c r="D254" s="23" t="s">
        <v>57</v>
      </c>
      <c r="E254" s="26">
        <v>1</v>
      </c>
      <c r="F254" s="3"/>
      <c r="G254" s="3"/>
      <c r="H254" s="106"/>
      <c r="I254" s="15">
        <v>363</v>
      </c>
      <c r="J254" s="15">
        <v>363</v>
      </c>
      <c r="K254" s="17">
        <f t="shared" si="64"/>
        <v>0</v>
      </c>
      <c r="L254" s="108"/>
      <c r="M254" s="15">
        <v>363</v>
      </c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38.25" hidden="1" customHeight="1" outlineLevel="1" x14ac:dyDescent="0.25">
      <c r="A255" s="3"/>
      <c r="B255" s="3"/>
      <c r="C255" s="74" t="s">
        <v>160</v>
      </c>
      <c r="D255" s="15" t="s">
        <v>57</v>
      </c>
      <c r="E255" s="26">
        <v>1</v>
      </c>
      <c r="F255" s="3"/>
      <c r="G255" s="3"/>
      <c r="H255" s="106"/>
      <c r="I255" s="15">
        <v>430</v>
      </c>
      <c r="J255" s="15">
        <v>430</v>
      </c>
      <c r="K255" s="17">
        <f t="shared" si="64"/>
        <v>0</v>
      </c>
      <c r="L255" s="108"/>
      <c r="M255" s="15">
        <v>430</v>
      </c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5.5" hidden="1" customHeight="1" outlineLevel="1" x14ac:dyDescent="0.25">
      <c r="A256" s="3"/>
      <c r="B256" s="3"/>
      <c r="C256" s="74" t="s">
        <v>161</v>
      </c>
      <c r="D256" s="15" t="s">
        <v>57</v>
      </c>
      <c r="E256" s="26">
        <v>1</v>
      </c>
      <c r="F256" s="3"/>
      <c r="G256" s="3"/>
      <c r="H256" s="106"/>
      <c r="I256" s="15">
        <v>382</v>
      </c>
      <c r="J256" s="15">
        <v>382</v>
      </c>
      <c r="K256" s="17">
        <f t="shared" si="64"/>
        <v>0</v>
      </c>
      <c r="L256" s="108"/>
      <c r="M256" s="15">
        <v>382</v>
      </c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5.5" hidden="1" customHeight="1" outlineLevel="1" x14ac:dyDescent="0.25">
      <c r="A257" s="3"/>
      <c r="B257" s="3"/>
      <c r="C257" s="74" t="s">
        <v>162</v>
      </c>
      <c r="D257" s="15" t="s">
        <v>57</v>
      </c>
      <c r="E257" s="26">
        <v>1</v>
      </c>
      <c r="F257" s="3"/>
      <c r="G257" s="3"/>
      <c r="H257" s="106"/>
      <c r="I257" s="15">
        <v>364</v>
      </c>
      <c r="J257" s="15">
        <v>364</v>
      </c>
      <c r="K257" s="17">
        <f t="shared" si="64"/>
        <v>0</v>
      </c>
      <c r="L257" s="108"/>
      <c r="M257" s="15">
        <v>364</v>
      </c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collapsed="1" x14ac:dyDescent="0.25">
      <c r="A258" s="3"/>
      <c r="B258" s="3"/>
      <c r="C258" s="75" t="s">
        <v>59</v>
      </c>
      <c r="D258" s="18"/>
      <c r="E258" s="32">
        <f>E259+E269</f>
        <v>17</v>
      </c>
      <c r="F258" s="32">
        <f>F259+F269</f>
        <v>6</v>
      </c>
      <c r="G258" s="3"/>
      <c r="H258" s="107"/>
      <c r="I258" s="12">
        <f>I259+I269</f>
        <v>28468</v>
      </c>
      <c r="J258" s="12">
        <f>J259+J269</f>
        <v>9542</v>
      </c>
      <c r="K258" s="9">
        <f>I258-J258</f>
        <v>18926</v>
      </c>
      <c r="L258" s="109"/>
      <c r="M258" s="12">
        <f>M259+M269</f>
        <v>8692</v>
      </c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38.25" hidden="1" outlineLevel="1" x14ac:dyDescent="0.25">
      <c r="A259" s="3"/>
      <c r="B259" s="3"/>
      <c r="C259" s="27" t="s">
        <v>165</v>
      </c>
      <c r="D259" s="27" t="s">
        <v>31</v>
      </c>
      <c r="E259" s="28">
        <f>SUM(E260:E268)</f>
        <v>9</v>
      </c>
      <c r="F259" s="28">
        <f t="shared" ref="F259:J259" si="67">SUM(F260:F268)</f>
        <v>2</v>
      </c>
      <c r="G259" s="28"/>
      <c r="H259" s="28">
        <f t="shared" si="67"/>
        <v>0</v>
      </c>
      <c r="I259" s="28">
        <f t="shared" si="67"/>
        <v>25689</v>
      </c>
      <c r="J259" s="28">
        <f t="shared" si="67"/>
        <v>8292</v>
      </c>
      <c r="K259" s="25">
        <f>I259-J259</f>
        <v>17397</v>
      </c>
      <c r="L259" s="10"/>
      <c r="M259" s="28">
        <f t="shared" ref="M259" si="68">SUM(M260:M268)</f>
        <v>8292</v>
      </c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5.5" hidden="1" outlineLevel="2" x14ac:dyDescent="0.25">
      <c r="A260" s="3"/>
      <c r="B260" s="3"/>
      <c r="C260" s="15" t="s">
        <v>166</v>
      </c>
      <c r="D260" s="15" t="s">
        <v>31</v>
      </c>
      <c r="E260" s="23">
        <v>1</v>
      </c>
      <c r="F260" s="3">
        <v>1</v>
      </c>
      <c r="G260" s="3"/>
      <c r="H260" s="3"/>
      <c r="I260" s="15">
        <v>4899</v>
      </c>
      <c r="J260" s="15">
        <v>4899</v>
      </c>
      <c r="K260" s="17">
        <f t="shared" ref="K260:K261" si="69">I260-J260</f>
        <v>0</v>
      </c>
      <c r="L260" s="3"/>
      <c r="M260" s="15">
        <v>4899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5.5" hidden="1" outlineLevel="2" x14ac:dyDescent="0.25">
      <c r="A261" s="3"/>
      <c r="B261" s="3"/>
      <c r="C261" s="15" t="s">
        <v>167</v>
      </c>
      <c r="D261" s="15" t="s">
        <v>31</v>
      </c>
      <c r="E261" s="23">
        <v>1</v>
      </c>
      <c r="F261" s="3">
        <v>1</v>
      </c>
      <c r="G261" s="3"/>
      <c r="H261" s="3"/>
      <c r="I261" s="15">
        <v>3393</v>
      </c>
      <c r="J261" s="15">
        <v>3393</v>
      </c>
      <c r="K261" s="17">
        <f t="shared" si="69"/>
        <v>0</v>
      </c>
      <c r="L261" s="3"/>
      <c r="M261" s="15">
        <v>3393</v>
      </c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33.75" hidden="1" customHeight="1" outlineLevel="2" x14ac:dyDescent="0.25">
      <c r="A262" s="3"/>
      <c r="B262" s="3"/>
      <c r="C262" s="15" t="s">
        <v>168</v>
      </c>
      <c r="D262" s="15" t="s">
        <v>31</v>
      </c>
      <c r="E262" s="23">
        <v>1</v>
      </c>
      <c r="F262" s="3"/>
      <c r="G262" s="3"/>
      <c r="H262" s="3"/>
      <c r="I262" s="15">
        <v>2197</v>
      </c>
      <c r="J262" s="15"/>
      <c r="K262" s="10"/>
      <c r="L262" s="102" t="s">
        <v>169</v>
      </c>
      <c r="M262" s="15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5.5" hidden="1" outlineLevel="2" x14ac:dyDescent="0.25">
      <c r="A263" s="3"/>
      <c r="B263" s="3"/>
      <c r="C263" s="15" t="s">
        <v>170</v>
      </c>
      <c r="D263" s="15" t="s">
        <v>31</v>
      </c>
      <c r="E263" s="23">
        <v>1</v>
      </c>
      <c r="F263" s="3"/>
      <c r="G263" s="3"/>
      <c r="H263" s="3"/>
      <c r="I263" s="15">
        <v>2027</v>
      </c>
      <c r="J263" s="15"/>
      <c r="K263" s="10"/>
      <c r="L263" s="103"/>
      <c r="M263" s="15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5.5" hidden="1" outlineLevel="2" x14ac:dyDescent="0.25">
      <c r="A264" s="3"/>
      <c r="B264" s="3"/>
      <c r="C264" s="15" t="s">
        <v>171</v>
      </c>
      <c r="D264" s="15" t="s">
        <v>31</v>
      </c>
      <c r="E264" s="23">
        <v>1</v>
      </c>
      <c r="F264" s="3"/>
      <c r="G264" s="3"/>
      <c r="H264" s="3"/>
      <c r="I264" s="70">
        <v>1617</v>
      </c>
      <c r="J264" s="70"/>
      <c r="K264" s="10"/>
      <c r="L264" s="103"/>
      <c r="M264" s="7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5.5" hidden="1" outlineLevel="2" x14ac:dyDescent="0.25">
      <c r="A265" s="3"/>
      <c r="B265" s="3"/>
      <c r="C265" s="15" t="s">
        <v>172</v>
      </c>
      <c r="D265" s="15" t="s">
        <v>31</v>
      </c>
      <c r="E265" s="23">
        <v>1</v>
      </c>
      <c r="F265" s="3"/>
      <c r="G265" s="3"/>
      <c r="H265" s="3"/>
      <c r="I265" s="15">
        <v>1505</v>
      </c>
      <c r="J265" s="15"/>
      <c r="K265" s="10"/>
      <c r="L265" s="103"/>
      <c r="M265" s="15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5.5" hidden="1" outlineLevel="2" x14ac:dyDescent="0.25">
      <c r="A266" s="3"/>
      <c r="B266" s="3"/>
      <c r="C266" s="15" t="s">
        <v>173</v>
      </c>
      <c r="D266" s="15" t="s">
        <v>31</v>
      </c>
      <c r="E266" s="23">
        <v>1</v>
      </c>
      <c r="F266" s="3"/>
      <c r="G266" s="3"/>
      <c r="H266" s="3"/>
      <c r="I266" s="15">
        <v>2257</v>
      </c>
      <c r="J266" s="15"/>
      <c r="K266" s="10"/>
      <c r="L266" s="103"/>
      <c r="M266" s="15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5.5" hidden="1" outlineLevel="2" x14ac:dyDescent="0.25">
      <c r="A267" s="3"/>
      <c r="B267" s="3"/>
      <c r="C267" s="15" t="s">
        <v>174</v>
      </c>
      <c r="D267" s="15" t="s">
        <v>31</v>
      </c>
      <c r="E267" s="23">
        <v>1</v>
      </c>
      <c r="F267" s="3"/>
      <c r="G267" s="3"/>
      <c r="H267" s="3"/>
      <c r="I267" s="15">
        <v>738</v>
      </c>
      <c r="J267" s="15"/>
      <c r="K267" s="10"/>
      <c r="L267" s="103"/>
      <c r="M267" s="15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51" hidden="1" outlineLevel="2" x14ac:dyDescent="0.25">
      <c r="A268" s="3"/>
      <c r="B268" s="3"/>
      <c r="C268" s="15" t="s">
        <v>175</v>
      </c>
      <c r="D268" s="15" t="s">
        <v>31</v>
      </c>
      <c r="E268" s="23">
        <v>1</v>
      </c>
      <c r="F268" s="3"/>
      <c r="G268" s="3"/>
      <c r="H268" s="3"/>
      <c r="I268" s="15">
        <v>7056</v>
      </c>
      <c r="J268" s="15"/>
      <c r="K268" s="10"/>
      <c r="L268" s="104"/>
      <c r="M268" s="15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5.5" hidden="1" outlineLevel="1" x14ac:dyDescent="0.25">
      <c r="A269" s="3"/>
      <c r="B269" s="3"/>
      <c r="C269" s="27" t="s">
        <v>176</v>
      </c>
      <c r="D269" s="27" t="s">
        <v>31</v>
      </c>
      <c r="E269" s="28">
        <f>SUM(E270:E272)</f>
        <v>8</v>
      </c>
      <c r="F269" s="28">
        <f t="shared" ref="F269:J269" si="70">SUM(F270:F272)</f>
        <v>4</v>
      </c>
      <c r="G269" s="28"/>
      <c r="H269" s="28">
        <f t="shared" si="70"/>
        <v>0</v>
      </c>
      <c r="I269" s="28">
        <f t="shared" si="70"/>
        <v>2779</v>
      </c>
      <c r="J269" s="28">
        <f t="shared" si="70"/>
        <v>1250</v>
      </c>
      <c r="K269" s="25">
        <f>I269-J269</f>
        <v>1529</v>
      </c>
      <c r="L269" s="10"/>
      <c r="M269" s="28">
        <f t="shared" ref="M269" si="71">SUM(M270:M272)</f>
        <v>400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5.5" hidden="1" outlineLevel="2" x14ac:dyDescent="0.25">
      <c r="A270" s="3"/>
      <c r="B270" s="3"/>
      <c r="C270" s="15" t="s">
        <v>177</v>
      </c>
      <c r="D270" s="15" t="s">
        <v>31</v>
      </c>
      <c r="E270" s="26">
        <v>2</v>
      </c>
      <c r="F270" s="3"/>
      <c r="G270" s="3"/>
      <c r="H270" s="3"/>
      <c r="I270" s="15">
        <v>1673</v>
      </c>
      <c r="J270" s="15"/>
      <c r="K270" s="25"/>
      <c r="L270" s="3" t="s">
        <v>127</v>
      </c>
      <c r="M270" s="15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5.5" hidden="1" outlineLevel="2" x14ac:dyDescent="0.25">
      <c r="A271" s="3"/>
      <c r="B271" s="3"/>
      <c r="C271" s="15" t="s">
        <v>178</v>
      </c>
      <c r="D271" s="15" t="s">
        <v>31</v>
      </c>
      <c r="E271" s="26">
        <v>2</v>
      </c>
      <c r="F271" s="3"/>
      <c r="G271" s="3"/>
      <c r="H271" s="3"/>
      <c r="I271" s="15">
        <v>574</v>
      </c>
      <c r="J271" s="15">
        <v>850</v>
      </c>
      <c r="K271" s="25">
        <f t="shared" ref="K271" si="72">I271-J271</f>
        <v>-276</v>
      </c>
      <c r="L271" s="3" t="s">
        <v>229</v>
      </c>
      <c r="M271" s="15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5.5" hidden="1" outlineLevel="2" x14ac:dyDescent="0.25">
      <c r="A272" s="3"/>
      <c r="B272" s="3"/>
      <c r="C272" s="15" t="s">
        <v>179</v>
      </c>
      <c r="D272" s="15" t="s">
        <v>31</v>
      </c>
      <c r="E272" s="26">
        <v>4</v>
      </c>
      <c r="F272" s="3">
        <v>4</v>
      </c>
      <c r="G272" s="3"/>
      <c r="H272" s="3"/>
      <c r="I272" s="15">
        <v>532</v>
      </c>
      <c r="J272" s="15">
        <v>400</v>
      </c>
      <c r="K272" s="17">
        <f>I272-J272</f>
        <v>132</v>
      </c>
      <c r="L272" s="3" t="s">
        <v>112</v>
      </c>
      <c r="M272" s="3">
        <v>400</v>
      </c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4" ht="22.5" customHeight="1" collapsed="1" x14ac:dyDescent="0.25">
      <c r="B273" s="65"/>
      <c r="C273" s="65"/>
      <c r="D273" s="65"/>
    </row>
    <row r="276" spans="2:4" x14ac:dyDescent="0.25">
      <c r="B276" s="34"/>
    </row>
    <row r="280" spans="2:4" x14ac:dyDescent="0.25">
      <c r="B280" s="65"/>
      <c r="C280" s="65"/>
      <c r="D280" s="65"/>
    </row>
    <row r="282" spans="2:4" x14ac:dyDescent="0.25">
      <c r="B282" s="66"/>
      <c r="C282" s="71"/>
    </row>
    <row r="283" spans="2:4" x14ac:dyDescent="0.25">
      <c r="B283" s="34"/>
    </row>
  </sheetData>
  <mergeCells count="30">
    <mergeCell ref="B5:B6"/>
    <mergeCell ref="C5:C6"/>
    <mergeCell ref="D5:D6"/>
    <mergeCell ref="E5:F5"/>
    <mergeCell ref="G5:G6"/>
    <mergeCell ref="AA4:AA6"/>
    <mergeCell ref="A4:A6"/>
    <mergeCell ref="B4:G4"/>
    <mergeCell ref="H4:H6"/>
    <mergeCell ref="I4:L4"/>
    <mergeCell ref="M4:P4"/>
    <mergeCell ref="K5:K6"/>
    <mergeCell ref="L5:L6"/>
    <mergeCell ref="M5:N5"/>
    <mergeCell ref="V5:W5"/>
    <mergeCell ref="X5:Y5"/>
    <mergeCell ref="R4:Y4"/>
    <mergeCell ref="Z4:Z6"/>
    <mergeCell ref="O5:O6"/>
    <mergeCell ref="P5:P6"/>
    <mergeCell ref="R5:S5"/>
    <mergeCell ref="L262:L268"/>
    <mergeCell ref="H8:H258"/>
    <mergeCell ref="L9:L151"/>
    <mergeCell ref="L155:L258"/>
    <mergeCell ref="C1:Y1"/>
    <mergeCell ref="C2:Y2"/>
    <mergeCell ref="T5:U5"/>
    <mergeCell ref="I5:I6"/>
    <mergeCell ref="J5:J6"/>
  </mergeCells>
  <pageMargins left="0" right="0" top="0.59055118110236227" bottom="0.19685039370078741" header="0.31496062992125984" footer="0.31496062992125984"/>
  <pageSetup paperSize="9" scale="6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4"/>
  <sheetViews>
    <sheetView tabSelected="1" topLeftCell="A78" zoomScaleNormal="100" workbookViewId="0">
      <selection activeCell="D8" sqref="D8"/>
    </sheetView>
  </sheetViews>
  <sheetFormatPr defaultRowHeight="12.75" outlineLevelRow="2" x14ac:dyDescent="0.25"/>
  <cols>
    <col min="1" max="1" width="6" style="11" customWidth="1"/>
    <col min="2" max="2" width="13.7109375" style="11" hidden="1" customWidth="1"/>
    <col min="3" max="3" width="41" style="11" customWidth="1"/>
    <col min="4" max="4" width="9.7109375" style="11" customWidth="1"/>
    <col min="5" max="5" width="7.28515625" style="11" customWidth="1"/>
    <col min="6" max="6" width="8" style="11" customWidth="1"/>
    <col min="7" max="7" width="10.28515625" style="11" hidden="1" customWidth="1"/>
    <col min="8" max="8" width="9.42578125" style="11" bestFit="1" customWidth="1"/>
    <col min="9" max="10" width="9.140625" style="11"/>
    <col min="11" max="11" width="10.42578125" style="11" bestFit="1" customWidth="1"/>
    <col min="12" max="12" width="16.7109375" style="11" customWidth="1"/>
    <col min="13" max="13" width="19.28515625" style="11" customWidth="1"/>
    <col min="14" max="17" width="9.140625" style="11" hidden="1" customWidth="1"/>
    <col min="18" max="25" width="9.140625" style="11"/>
    <col min="26" max="26" width="11.85546875" style="11" hidden="1" customWidth="1"/>
    <col min="27" max="27" width="11.42578125" style="11" hidden="1" customWidth="1"/>
    <col min="28" max="16384" width="9.140625" style="11"/>
  </cols>
  <sheetData>
    <row r="1" spans="1:27" ht="39" customHeight="1" x14ac:dyDescent="0.25">
      <c r="A1" s="82"/>
      <c r="B1" s="80"/>
      <c r="C1" s="111" t="s">
        <v>219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7" ht="15" customHeight="1" x14ac:dyDescent="0.25">
      <c r="A2" s="83"/>
      <c r="B2" s="81"/>
      <c r="C2" s="111" t="s">
        <v>220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4" spans="1:27" s="34" customFormat="1" ht="90.75" customHeight="1" x14ac:dyDescent="0.25">
      <c r="A4" s="112" t="s">
        <v>0</v>
      </c>
      <c r="B4" s="112" t="s">
        <v>1</v>
      </c>
      <c r="C4" s="112"/>
      <c r="D4" s="112"/>
      <c r="E4" s="112"/>
      <c r="F4" s="112"/>
      <c r="G4" s="112"/>
      <c r="H4" s="112" t="s">
        <v>218</v>
      </c>
      <c r="I4" s="112" t="s">
        <v>225</v>
      </c>
      <c r="J4" s="112"/>
      <c r="K4" s="112"/>
      <c r="L4" s="112"/>
      <c r="M4" s="112" t="s">
        <v>9</v>
      </c>
      <c r="N4" s="112"/>
      <c r="O4" s="112"/>
      <c r="P4" s="112"/>
      <c r="Q4" s="33"/>
      <c r="R4" s="112" t="s">
        <v>17</v>
      </c>
      <c r="S4" s="112"/>
      <c r="T4" s="112"/>
      <c r="U4" s="112"/>
      <c r="V4" s="112"/>
      <c r="W4" s="112"/>
      <c r="X4" s="112"/>
      <c r="Y4" s="112"/>
      <c r="Z4" s="112" t="s">
        <v>18</v>
      </c>
      <c r="AA4" s="112" t="s">
        <v>19</v>
      </c>
    </row>
    <row r="5" spans="1:27" s="34" customFormat="1" ht="135" customHeight="1" x14ac:dyDescent="0.25">
      <c r="A5" s="112"/>
      <c r="B5" s="112" t="s">
        <v>2</v>
      </c>
      <c r="C5" s="112" t="s">
        <v>224</v>
      </c>
      <c r="D5" s="112" t="s">
        <v>4</v>
      </c>
      <c r="E5" s="112" t="s">
        <v>5</v>
      </c>
      <c r="F5" s="112"/>
      <c r="G5" s="112" t="s">
        <v>6</v>
      </c>
      <c r="H5" s="112"/>
      <c r="I5" s="102" t="s">
        <v>7</v>
      </c>
      <c r="J5" s="112" t="s">
        <v>8</v>
      </c>
      <c r="K5" s="112" t="s">
        <v>10</v>
      </c>
      <c r="L5" s="112" t="s">
        <v>11</v>
      </c>
      <c r="M5" s="112" t="s">
        <v>12</v>
      </c>
      <c r="N5" s="112"/>
      <c r="O5" s="112" t="s">
        <v>13</v>
      </c>
      <c r="P5" s="112" t="s">
        <v>14</v>
      </c>
      <c r="Q5" s="33"/>
      <c r="R5" s="112" t="s">
        <v>30</v>
      </c>
      <c r="S5" s="112"/>
      <c r="T5" s="112" t="s">
        <v>20</v>
      </c>
      <c r="U5" s="112"/>
      <c r="V5" s="112" t="s">
        <v>21</v>
      </c>
      <c r="W5" s="112"/>
      <c r="X5" s="112" t="s">
        <v>22</v>
      </c>
      <c r="Y5" s="112"/>
      <c r="Z5" s="112"/>
      <c r="AA5" s="112"/>
    </row>
    <row r="6" spans="1:27" s="34" customFormat="1" ht="38.25" x14ac:dyDescent="0.25">
      <c r="A6" s="112"/>
      <c r="B6" s="112"/>
      <c r="C6" s="112"/>
      <c r="D6" s="112"/>
      <c r="E6" s="33" t="s">
        <v>7</v>
      </c>
      <c r="F6" s="33" t="s">
        <v>8</v>
      </c>
      <c r="G6" s="112"/>
      <c r="H6" s="112"/>
      <c r="I6" s="104"/>
      <c r="J6" s="112"/>
      <c r="K6" s="112"/>
      <c r="L6" s="112"/>
      <c r="M6" s="33" t="s">
        <v>15</v>
      </c>
      <c r="N6" s="33" t="s">
        <v>16</v>
      </c>
      <c r="O6" s="112"/>
      <c r="P6" s="112"/>
      <c r="Q6" s="33"/>
      <c r="R6" s="33" t="s">
        <v>23</v>
      </c>
      <c r="S6" s="33" t="s">
        <v>24</v>
      </c>
      <c r="T6" s="33" t="s">
        <v>23</v>
      </c>
      <c r="U6" s="33" t="s">
        <v>24</v>
      </c>
      <c r="V6" s="33" t="s">
        <v>7</v>
      </c>
      <c r="W6" s="33" t="s">
        <v>8</v>
      </c>
      <c r="X6" s="33" t="s">
        <v>23</v>
      </c>
      <c r="Y6" s="33" t="s">
        <v>24</v>
      </c>
      <c r="Z6" s="112"/>
      <c r="AA6" s="112"/>
    </row>
    <row r="7" spans="1:27" ht="25.5" customHeight="1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/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  <c r="Z7" s="10">
        <v>25</v>
      </c>
      <c r="AA7" s="10">
        <v>26</v>
      </c>
    </row>
    <row r="8" spans="1:27" ht="32.25" customHeight="1" x14ac:dyDescent="0.25">
      <c r="A8" s="33"/>
      <c r="B8" s="33" t="s">
        <v>163</v>
      </c>
      <c r="C8" s="1" t="s">
        <v>217</v>
      </c>
      <c r="D8" s="19" t="s">
        <v>227</v>
      </c>
      <c r="E8" s="13">
        <v>142739</v>
      </c>
      <c r="F8" s="13">
        <v>68941</v>
      </c>
      <c r="G8" s="33"/>
      <c r="H8" s="105">
        <v>-1325304</v>
      </c>
      <c r="I8" s="9">
        <f>I9+I19+I65+I73+I78+I89+I105+I131+I138+I152</f>
        <v>2161749</v>
      </c>
      <c r="J8" s="9">
        <f t="shared" ref="J8:K8" si="0">J9+J19+J65+J73+J78+J89+J105+J131+J138+J152</f>
        <v>1295037</v>
      </c>
      <c r="K8" s="9">
        <f t="shared" si="0"/>
        <v>866712</v>
      </c>
      <c r="L8" s="9"/>
      <c r="M8" s="9">
        <f>M9+M19+M65+M73+M78+M89+M105+M131+M138+M152</f>
        <v>1295037</v>
      </c>
      <c r="N8" s="9">
        <f t="shared" ref="N8" si="1">N9+N19+N65+N73+N78+N89+N105+N131+N138+N152</f>
        <v>0</v>
      </c>
      <c r="O8" s="9">
        <f t="shared" ref="O8" si="2">O9+O19+O65+O73+O78+O89+O105+O131+O138+O152</f>
        <v>0</v>
      </c>
      <c r="P8" s="10"/>
      <c r="Q8" s="10"/>
      <c r="R8" s="10"/>
      <c r="S8" s="10"/>
      <c r="T8" s="35">
        <v>59</v>
      </c>
      <c r="U8" s="35"/>
      <c r="V8" s="35"/>
      <c r="W8" s="35"/>
      <c r="X8" s="35">
        <v>1917</v>
      </c>
      <c r="Y8" s="35"/>
      <c r="Z8" s="10"/>
      <c r="AA8" s="10"/>
    </row>
    <row r="9" spans="1:27" ht="12.75" customHeight="1" x14ac:dyDescent="0.25">
      <c r="A9" s="33">
        <v>1</v>
      </c>
      <c r="B9" s="33"/>
      <c r="C9" s="37" t="s">
        <v>43</v>
      </c>
      <c r="D9" s="36" t="s">
        <v>37</v>
      </c>
      <c r="E9" s="19">
        <v>2</v>
      </c>
      <c r="F9" s="9">
        <v>1</v>
      </c>
      <c r="G9" s="33"/>
      <c r="H9" s="106"/>
      <c r="I9" s="9">
        <f>I10+I11</f>
        <v>501094</v>
      </c>
      <c r="J9" s="9">
        <f>J10+J11</f>
        <v>239897</v>
      </c>
      <c r="K9" s="9">
        <f t="shared" ref="K9" si="3">K10+K11</f>
        <v>261197</v>
      </c>
      <c r="L9" s="108" t="s">
        <v>226</v>
      </c>
      <c r="M9" s="9">
        <f>M10+M11</f>
        <v>239897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5.5" hidden="1" customHeight="1" outlineLevel="1" x14ac:dyDescent="0.25">
      <c r="A10" s="33"/>
      <c r="B10" s="33"/>
      <c r="C10" s="38" t="s">
        <v>36</v>
      </c>
      <c r="D10" s="39" t="s">
        <v>37</v>
      </c>
      <c r="E10" s="33">
        <v>1</v>
      </c>
      <c r="F10" s="33">
        <v>1</v>
      </c>
      <c r="G10" s="33" t="s">
        <v>27</v>
      </c>
      <c r="H10" s="106"/>
      <c r="I10" s="67">
        <v>266553</v>
      </c>
      <c r="J10" s="67">
        <v>239897</v>
      </c>
      <c r="K10" s="17">
        <f>I10-J10</f>
        <v>26656</v>
      </c>
      <c r="L10" s="108"/>
      <c r="M10" s="67">
        <v>239897</v>
      </c>
      <c r="N10" s="10"/>
      <c r="O10" s="10"/>
      <c r="P10" s="10"/>
      <c r="Q10" s="10"/>
      <c r="R10" s="10"/>
      <c r="S10" s="10"/>
      <c r="T10" s="41"/>
      <c r="U10" s="10"/>
      <c r="V10" s="10"/>
      <c r="W10" s="10"/>
      <c r="X10" s="10"/>
      <c r="Y10" s="10"/>
      <c r="Z10" s="10"/>
      <c r="AA10" s="10"/>
    </row>
    <row r="11" spans="1:27" ht="12.75" hidden="1" customHeight="1" outlineLevel="1" x14ac:dyDescent="0.25">
      <c r="A11" s="33"/>
      <c r="B11" s="42"/>
      <c r="C11" s="38" t="s">
        <v>38</v>
      </c>
      <c r="D11" s="39" t="s">
        <v>37</v>
      </c>
      <c r="E11" s="33">
        <v>1</v>
      </c>
      <c r="F11" s="33"/>
      <c r="G11" s="33" t="s">
        <v>27</v>
      </c>
      <c r="H11" s="106"/>
      <c r="I11" s="67">
        <v>234541</v>
      </c>
      <c r="J11" s="67"/>
      <c r="K11" s="17">
        <f>I11-J11</f>
        <v>234541</v>
      </c>
      <c r="L11" s="108"/>
      <c r="M11" s="67"/>
      <c r="N11" s="10"/>
      <c r="O11" s="10"/>
      <c r="P11" s="10"/>
      <c r="Q11" s="10"/>
      <c r="R11" s="10"/>
      <c r="S11" s="10"/>
      <c r="T11" s="41"/>
      <c r="U11" s="10"/>
      <c r="V11" s="10"/>
      <c r="W11" s="10"/>
      <c r="X11" s="10"/>
      <c r="Y11" s="10"/>
      <c r="Z11" s="10"/>
      <c r="AA11" s="10"/>
    </row>
    <row r="12" spans="1:27" ht="25.5" hidden="1" customHeight="1" collapsed="1" x14ac:dyDescent="0.25">
      <c r="A12" s="33"/>
      <c r="B12" s="42"/>
      <c r="C12" s="37" t="s">
        <v>39</v>
      </c>
      <c r="D12" s="36"/>
      <c r="E12" s="12">
        <f>E13+E16</f>
        <v>4</v>
      </c>
      <c r="F12" s="12">
        <f t="shared" ref="F12:G12" si="4">F13+F16</f>
        <v>2</v>
      </c>
      <c r="G12" s="12" t="e">
        <f t="shared" si="4"/>
        <v>#VALUE!</v>
      </c>
      <c r="H12" s="106"/>
      <c r="I12" s="9">
        <f>I13+I16</f>
        <v>14360</v>
      </c>
      <c r="J12" s="9">
        <f>J13+J16</f>
        <v>2822</v>
      </c>
      <c r="K12" s="9">
        <f t="shared" ref="K12" si="5">K13+K16</f>
        <v>11538</v>
      </c>
      <c r="L12" s="108"/>
      <c r="M12" s="9">
        <f>M13+M16</f>
        <v>2822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25.5" hidden="1" customHeight="1" outlineLevel="1" x14ac:dyDescent="0.25">
      <c r="A13" s="33"/>
      <c r="B13" s="33"/>
      <c r="C13" s="43" t="s">
        <v>40</v>
      </c>
      <c r="D13" s="44" t="s">
        <v>41</v>
      </c>
      <c r="E13" s="45">
        <f>E14+E15</f>
        <v>2</v>
      </c>
      <c r="F13" s="45">
        <f>F14+F15</f>
        <v>0</v>
      </c>
      <c r="G13" s="33" t="s">
        <v>27</v>
      </c>
      <c r="H13" s="106"/>
      <c r="I13" s="25">
        <f>I14+I15</f>
        <v>11200</v>
      </c>
      <c r="J13" s="25">
        <f>J14+J15</f>
        <v>0</v>
      </c>
      <c r="K13" s="25">
        <f>K14+K15</f>
        <v>11200</v>
      </c>
      <c r="L13" s="108"/>
      <c r="M13" s="25">
        <f>M14+M15</f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25.5" hidden="1" customHeight="1" outlineLevel="1" x14ac:dyDescent="0.25">
      <c r="A14" s="33"/>
      <c r="B14" s="33"/>
      <c r="C14" s="38" t="s">
        <v>36</v>
      </c>
      <c r="D14" s="39" t="s">
        <v>41</v>
      </c>
      <c r="E14" s="15">
        <v>1</v>
      </c>
      <c r="F14" s="33"/>
      <c r="G14" s="33" t="s">
        <v>27</v>
      </c>
      <c r="H14" s="106"/>
      <c r="I14" s="67">
        <v>3601</v>
      </c>
      <c r="J14" s="67"/>
      <c r="K14" s="17">
        <f t="shared" ref="K14:K15" si="6">I14-J14</f>
        <v>3601</v>
      </c>
      <c r="L14" s="108"/>
      <c r="M14" s="6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hidden="1" customHeight="1" outlineLevel="1" x14ac:dyDescent="0.25">
      <c r="A15" s="33"/>
      <c r="B15" s="33"/>
      <c r="C15" s="38" t="s">
        <v>38</v>
      </c>
      <c r="D15" s="39" t="s">
        <v>41</v>
      </c>
      <c r="E15" s="15">
        <v>1</v>
      </c>
      <c r="F15" s="33"/>
      <c r="G15" s="33" t="s">
        <v>27</v>
      </c>
      <c r="H15" s="106"/>
      <c r="I15" s="67">
        <v>7599</v>
      </c>
      <c r="J15" s="67"/>
      <c r="K15" s="17">
        <f t="shared" si="6"/>
        <v>7599</v>
      </c>
      <c r="L15" s="108"/>
      <c r="M15" s="67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5.5" hidden="1" customHeight="1" outlineLevel="1" x14ac:dyDescent="0.25">
      <c r="A16" s="33"/>
      <c r="B16" s="33"/>
      <c r="C16" s="43" t="s">
        <v>42</v>
      </c>
      <c r="D16" s="44" t="s">
        <v>41</v>
      </c>
      <c r="E16" s="45">
        <v>2</v>
      </c>
      <c r="F16" s="33">
        <f>F17+F18</f>
        <v>2</v>
      </c>
      <c r="G16" s="33" t="s">
        <v>27</v>
      </c>
      <c r="H16" s="106"/>
      <c r="I16" s="25">
        <f>I17+I18</f>
        <v>3160</v>
      </c>
      <c r="J16" s="25">
        <f>J17+J18</f>
        <v>2822</v>
      </c>
      <c r="K16" s="25">
        <f t="shared" ref="K16" si="7">K17+K18</f>
        <v>338</v>
      </c>
      <c r="L16" s="108"/>
      <c r="M16" s="25">
        <f>M17+M18</f>
        <v>2822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5.5" hidden="1" customHeight="1" outlineLevel="1" x14ac:dyDescent="0.25">
      <c r="A17" s="33"/>
      <c r="B17" s="33"/>
      <c r="C17" s="38" t="s">
        <v>36</v>
      </c>
      <c r="D17" s="39" t="s">
        <v>41</v>
      </c>
      <c r="E17" s="15">
        <v>1</v>
      </c>
      <c r="F17" s="33">
        <v>1</v>
      </c>
      <c r="G17" s="33" t="s">
        <v>27</v>
      </c>
      <c r="H17" s="106"/>
      <c r="I17" s="67">
        <v>533</v>
      </c>
      <c r="J17" s="67">
        <v>476</v>
      </c>
      <c r="K17" s="17">
        <f>I17-J17</f>
        <v>57</v>
      </c>
      <c r="L17" s="108"/>
      <c r="M17" s="67">
        <v>476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hidden="1" customHeight="1" outlineLevel="1" x14ac:dyDescent="0.25">
      <c r="A18" s="33"/>
      <c r="B18" s="33"/>
      <c r="C18" s="38" t="s">
        <v>38</v>
      </c>
      <c r="D18" s="39" t="s">
        <v>41</v>
      </c>
      <c r="E18" s="15">
        <v>1</v>
      </c>
      <c r="F18" s="33">
        <v>1</v>
      </c>
      <c r="G18" s="33" t="s">
        <v>27</v>
      </c>
      <c r="H18" s="106"/>
      <c r="I18" s="67">
        <v>2627</v>
      </c>
      <c r="J18" s="67">
        <v>2346</v>
      </c>
      <c r="K18" s="17">
        <f t="shared" ref="K18" si="8">I18-J18</f>
        <v>281</v>
      </c>
      <c r="L18" s="108"/>
      <c r="M18" s="67">
        <v>2346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collapsed="1" x14ac:dyDescent="0.25">
      <c r="A19" s="33">
        <v>2</v>
      </c>
      <c r="B19" s="33"/>
      <c r="C19" s="1" t="s">
        <v>25</v>
      </c>
      <c r="D19" s="33"/>
      <c r="E19" s="13">
        <f>SUM(E20:E33)</f>
        <v>14812</v>
      </c>
      <c r="F19" s="13">
        <v>14812</v>
      </c>
      <c r="G19" s="13">
        <f t="shared" ref="G19:Q19" si="9">SUM(G20:G33)</f>
        <v>0</v>
      </c>
      <c r="H19" s="106"/>
      <c r="I19" s="13">
        <f>SUM(I20:I33)</f>
        <v>906619</v>
      </c>
      <c r="J19" s="13">
        <f>SUM(J20:J33)</f>
        <v>815958</v>
      </c>
      <c r="K19" s="13">
        <f t="shared" ref="K19" si="10">SUM(K20:K33)</f>
        <v>90661</v>
      </c>
      <c r="L19" s="108"/>
      <c r="M19" s="13">
        <f>SUM(M20:M33)</f>
        <v>815958</v>
      </c>
      <c r="N19" s="13">
        <f t="shared" si="9"/>
        <v>0</v>
      </c>
      <c r="O19" s="13">
        <f t="shared" si="9"/>
        <v>0</v>
      </c>
      <c r="P19" s="13">
        <f t="shared" si="9"/>
        <v>0</v>
      </c>
      <c r="Q19" s="13">
        <f t="shared" si="9"/>
        <v>0</v>
      </c>
      <c r="R19" s="13"/>
      <c r="S19" s="13"/>
      <c r="T19" s="13"/>
      <c r="U19" s="13"/>
      <c r="V19" s="46"/>
      <c r="W19" s="47"/>
      <c r="X19" s="13"/>
      <c r="Y19" s="10"/>
      <c r="Z19" s="10"/>
      <c r="AA19" s="10"/>
    </row>
    <row r="20" spans="1:27" ht="63.75" hidden="1" customHeight="1" outlineLevel="1" x14ac:dyDescent="0.25">
      <c r="A20" s="33"/>
      <c r="B20" s="33"/>
      <c r="C20" s="38" t="s">
        <v>180</v>
      </c>
      <c r="D20" s="48" t="s">
        <v>26</v>
      </c>
      <c r="E20" s="15">
        <v>174</v>
      </c>
      <c r="F20" s="15">
        <v>174</v>
      </c>
      <c r="G20" s="33" t="s">
        <v>27</v>
      </c>
      <c r="H20" s="106"/>
      <c r="I20" s="67">
        <v>9994</v>
      </c>
      <c r="J20" s="67">
        <v>8994</v>
      </c>
      <c r="K20" s="17">
        <f t="shared" ref="K20:K32" si="11">I20-J20</f>
        <v>1000</v>
      </c>
      <c r="L20" s="108"/>
      <c r="M20" s="67">
        <v>8994</v>
      </c>
      <c r="N20" s="10"/>
      <c r="O20" s="10"/>
      <c r="P20" s="10"/>
      <c r="Q20" s="10"/>
      <c r="R20" s="49">
        <f>3.196*1</f>
        <v>3.1960000000000002</v>
      </c>
      <c r="S20" s="10"/>
      <c r="T20" s="10"/>
      <c r="U20" s="10"/>
      <c r="V20" s="50">
        <f>(9600*72*(0.002*0.0375)*5.62)*1/43000000*100</f>
        <v>6.7753674418604651E-4</v>
      </c>
      <c r="W20" s="10"/>
      <c r="X20" s="10">
        <v>1</v>
      </c>
      <c r="Y20" s="10"/>
      <c r="Z20" s="10"/>
      <c r="AA20" s="10"/>
    </row>
    <row r="21" spans="1:27" ht="63.75" hidden="1" customHeight="1" outlineLevel="1" x14ac:dyDescent="0.25">
      <c r="A21" s="33"/>
      <c r="B21" s="33"/>
      <c r="C21" s="38" t="s">
        <v>181</v>
      </c>
      <c r="D21" s="48" t="s">
        <v>26</v>
      </c>
      <c r="E21" s="15">
        <v>1706</v>
      </c>
      <c r="F21" s="15">
        <v>1706</v>
      </c>
      <c r="G21" s="33" t="s">
        <v>27</v>
      </c>
      <c r="H21" s="106"/>
      <c r="I21" s="67">
        <v>33838</v>
      </c>
      <c r="J21" s="67">
        <v>30454</v>
      </c>
      <c r="K21" s="17">
        <f t="shared" si="11"/>
        <v>3384</v>
      </c>
      <c r="L21" s="108"/>
      <c r="M21" s="67">
        <v>30454</v>
      </c>
      <c r="N21" s="10"/>
      <c r="O21" s="10"/>
      <c r="P21" s="10"/>
      <c r="Q21" s="10"/>
      <c r="R21" s="49">
        <f>3.196*4</f>
        <v>12.784000000000001</v>
      </c>
      <c r="S21" s="10"/>
      <c r="T21" s="10"/>
      <c r="U21" s="10"/>
      <c r="V21" s="50">
        <f>(9600*72*(0.002*0.0375)*5.62)*4/43000000*100</f>
        <v>2.710146976744186E-3</v>
      </c>
      <c r="W21" s="10"/>
      <c r="X21" s="10">
        <v>4</v>
      </c>
      <c r="Y21" s="10"/>
      <c r="Z21" s="10"/>
      <c r="AA21" s="10"/>
    </row>
    <row r="22" spans="1:27" ht="63.75" hidden="1" customHeight="1" outlineLevel="1" x14ac:dyDescent="0.25">
      <c r="A22" s="33"/>
      <c r="B22" s="33"/>
      <c r="C22" s="2" t="s">
        <v>182</v>
      </c>
      <c r="D22" s="48" t="s">
        <v>26</v>
      </c>
      <c r="E22" s="15">
        <v>629</v>
      </c>
      <c r="F22" s="15">
        <v>629</v>
      </c>
      <c r="G22" s="33" t="s">
        <v>27</v>
      </c>
      <c r="H22" s="106"/>
      <c r="I22" s="67">
        <v>34690</v>
      </c>
      <c r="J22" s="67">
        <v>31221</v>
      </c>
      <c r="K22" s="17">
        <f t="shared" si="11"/>
        <v>3469</v>
      </c>
      <c r="L22" s="108"/>
      <c r="M22" s="67">
        <v>31221</v>
      </c>
      <c r="N22" s="10"/>
      <c r="O22" s="10"/>
      <c r="P22" s="10"/>
      <c r="Q22" s="10"/>
      <c r="R22" s="49">
        <f>3.196*2</f>
        <v>6.3920000000000003</v>
      </c>
      <c r="S22" s="10" t="s">
        <v>28</v>
      </c>
      <c r="T22" s="10">
        <v>100</v>
      </c>
      <c r="U22" s="10">
        <v>100</v>
      </c>
      <c r="V22" s="51">
        <v>6.0000000000000001E-3</v>
      </c>
      <c r="W22" s="10">
        <v>6.0000000000000001E-3</v>
      </c>
      <c r="X22" s="10">
        <v>2</v>
      </c>
      <c r="Y22" s="10"/>
      <c r="Z22" s="10" t="s">
        <v>29</v>
      </c>
      <c r="AA22" s="10"/>
    </row>
    <row r="23" spans="1:27" ht="38.25" hidden="1" customHeight="1" outlineLevel="1" x14ac:dyDescent="0.25">
      <c r="A23" s="33"/>
      <c r="B23" s="33"/>
      <c r="C23" s="38" t="s">
        <v>183</v>
      </c>
      <c r="D23" s="48" t="s">
        <v>26</v>
      </c>
      <c r="E23" s="15">
        <v>437</v>
      </c>
      <c r="F23" s="15">
        <v>437</v>
      </c>
      <c r="G23" s="33" t="s">
        <v>27</v>
      </c>
      <c r="H23" s="106"/>
      <c r="I23" s="67">
        <v>15909</v>
      </c>
      <c r="J23" s="67">
        <v>14318</v>
      </c>
      <c r="K23" s="17">
        <f t="shared" si="11"/>
        <v>1591</v>
      </c>
      <c r="L23" s="108"/>
      <c r="M23" s="67">
        <v>14318</v>
      </c>
      <c r="N23" s="10"/>
      <c r="O23" s="10"/>
      <c r="P23" s="10"/>
      <c r="Q23" s="10"/>
      <c r="R23" s="49">
        <f>3.196*2</f>
        <v>6.3920000000000003</v>
      </c>
      <c r="S23" s="10"/>
      <c r="T23" s="10"/>
      <c r="U23" s="10"/>
      <c r="V23" s="52">
        <f>(9600*72*(0.002*0.0375)*5.62)*2/43000000*100</f>
        <v>1.355073488372093E-3</v>
      </c>
      <c r="W23" s="10"/>
      <c r="X23" s="10">
        <v>2</v>
      </c>
      <c r="Y23" s="10"/>
      <c r="Z23" s="10"/>
      <c r="AA23" s="10"/>
    </row>
    <row r="24" spans="1:27" ht="102" hidden="1" customHeight="1" outlineLevel="1" x14ac:dyDescent="0.25">
      <c r="A24" s="33"/>
      <c r="B24" s="33"/>
      <c r="C24" s="53" t="s">
        <v>34</v>
      </c>
      <c r="D24" s="48" t="s">
        <v>26</v>
      </c>
      <c r="E24" s="15">
        <v>1046</v>
      </c>
      <c r="F24" s="15">
        <v>1046</v>
      </c>
      <c r="G24" s="33" t="s">
        <v>27</v>
      </c>
      <c r="H24" s="106"/>
      <c r="I24" s="67">
        <v>47565</v>
      </c>
      <c r="J24" s="67">
        <v>42809</v>
      </c>
      <c r="K24" s="17">
        <f t="shared" si="11"/>
        <v>4756</v>
      </c>
      <c r="L24" s="108"/>
      <c r="M24" s="67">
        <v>42809</v>
      </c>
      <c r="N24" s="10"/>
      <c r="O24" s="10"/>
      <c r="P24" s="10"/>
      <c r="Q24" s="10"/>
      <c r="R24" s="49">
        <f>3.196*10</f>
        <v>31.96</v>
      </c>
      <c r="S24" s="10"/>
      <c r="T24" s="10"/>
      <c r="U24" s="10"/>
      <c r="V24" s="50">
        <f>(9600*72*(0.002*0.0375)*5.62)*10/43000000*100</f>
        <v>6.7753674418604649E-3</v>
      </c>
      <c r="W24" s="10"/>
      <c r="X24" s="10">
        <v>10</v>
      </c>
      <c r="Y24" s="10"/>
      <c r="Z24" s="10"/>
      <c r="AA24" s="10"/>
    </row>
    <row r="25" spans="1:27" ht="63.75" hidden="1" customHeight="1" outlineLevel="1" x14ac:dyDescent="0.25">
      <c r="A25" s="33"/>
      <c r="B25" s="33"/>
      <c r="C25" s="38" t="s">
        <v>184</v>
      </c>
      <c r="D25" s="48" t="s">
        <v>26</v>
      </c>
      <c r="E25" s="15">
        <v>408</v>
      </c>
      <c r="F25" s="15">
        <v>408</v>
      </c>
      <c r="G25" s="33" t="s">
        <v>27</v>
      </c>
      <c r="H25" s="106"/>
      <c r="I25" s="67">
        <v>16402</v>
      </c>
      <c r="J25" s="67">
        <v>14762</v>
      </c>
      <c r="K25" s="17">
        <f t="shared" si="11"/>
        <v>1640</v>
      </c>
      <c r="L25" s="108"/>
      <c r="M25" s="67">
        <v>14762</v>
      </c>
      <c r="N25" s="10"/>
      <c r="O25" s="10"/>
      <c r="P25" s="10"/>
      <c r="Q25" s="10"/>
      <c r="R25" s="49">
        <f>3.196*1</f>
        <v>3.1960000000000002</v>
      </c>
      <c r="S25" s="10"/>
      <c r="T25" s="10"/>
      <c r="U25" s="10"/>
      <c r="V25" s="54">
        <f>(9600*72*(0.002*0.0375)*5.62)*1/43000000*100</f>
        <v>6.7753674418604651E-4</v>
      </c>
      <c r="W25" s="10"/>
      <c r="X25" s="10">
        <v>1</v>
      </c>
      <c r="Y25" s="10"/>
      <c r="Z25" s="10"/>
      <c r="AA25" s="10"/>
    </row>
    <row r="26" spans="1:27" ht="63.75" hidden="1" customHeight="1" outlineLevel="1" x14ac:dyDescent="0.25">
      <c r="A26" s="33"/>
      <c r="B26" s="33"/>
      <c r="C26" s="38" t="s">
        <v>185</v>
      </c>
      <c r="D26" s="48" t="s">
        <v>26</v>
      </c>
      <c r="E26" s="15">
        <v>1801</v>
      </c>
      <c r="F26" s="15">
        <v>1801</v>
      </c>
      <c r="G26" s="33" t="s">
        <v>27</v>
      </c>
      <c r="H26" s="106"/>
      <c r="I26" s="67">
        <v>44740</v>
      </c>
      <c r="J26" s="67">
        <v>40266</v>
      </c>
      <c r="K26" s="17">
        <f t="shared" si="11"/>
        <v>4474</v>
      </c>
      <c r="L26" s="108"/>
      <c r="M26" s="67">
        <v>40266</v>
      </c>
      <c r="N26" s="10"/>
      <c r="O26" s="10"/>
      <c r="P26" s="10"/>
      <c r="Q26" s="10"/>
      <c r="R26" s="49">
        <f>3.196*4</f>
        <v>12.784000000000001</v>
      </c>
      <c r="S26" s="10"/>
      <c r="T26" s="10"/>
      <c r="U26" s="10"/>
      <c r="V26" s="54">
        <f>(9600*72*(0.002*0.05)*5.62)*4/43000000*100</f>
        <v>3.613529302325582E-3</v>
      </c>
      <c r="W26" s="10"/>
      <c r="X26" s="10">
        <v>4</v>
      </c>
      <c r="Y26" s="10"/>
      <c r="Z26" s="10"/>
      <c r="AA26" s="10"/>
    </row>
    <row r="27" spans="1:27" ht="63.75" hidden="1" customHeight="1" outlineLevel="1" x14ac:dyDescent="0.25">
      <c r="A27" s="33"/>
      <c r="B27" s="33"/>
      <c r="C27" s="38" t="s">
        <v>186</v>
      </c>
      <c r="D27" s="48" t="s">
        <v>26</v>
      </c>
      <c r="E27" s="15">
        <v>983</v>
      </c>
      <c r="F27" s="15">
        <v>983</v>
      </c>
      <c r="G27" s="33" t="s">
        <v>27</v>
      </c>
      <c r="H27" s="106"/>
      <c r="I27" s="67">
        <v>39833</v>
      </c>
      <c r="J27" s="67">
        <v>35850</v>
      </c>
      <c r="K27" s="17">
        <f t="shared" si="11"/>
        <v>3983</v>
      </c>
      <c r="L27" s="108"/>
      <c r="M27" s="67">
        <v>35850</v>
      </c>
      <c r="N27" s="10"/>
      <c r="O27" s="10"/>
      <c r="P27" s="10"/>
      <c r="Q27" s="10"/>
      <c r="R27" s="49">
        <f>3.196*7</f>
        <v>22.372</v>
      </c>
      <c r="S27" s="10"/>
      <c r="T27" s="10"/>
      <c r="U27" s="10"/>
      <c r="V27" s="50">
        <f>(9600*72*(0.002*0.0625)*5.62)*7/43000000*100</f>
        <v>7.9045953488372095E-3</v>
      </c>
      <c r="W27" s="10"/>
      <c r="X27" s="10">
        <v>7</v>
      </c>
      <c r="Y27" s="10"/>
      <c r="Z27" s="10"/>
      <c r="AA27" s="10"/>
    </row>
    <row r="28" spans="1:27" ht="76.5" hidden="1" customHeight="1" outlineLevel="1" x14ac:dyDescent="0.25">
      <c r="A28" s="33"/>
      <c r="B28" s="33"/>
      <c r="C28" s="38" t="s">
        <v>187</v>
      </c>
      <c r="D28" s="48" t="s">
        <v>26</v>
      </c>
      <c r="E28" s="15">
        <v>1602</v>
      </c>
      <c r="F28" s="15">
        <v>1602</v>
      </c>
      <c r="G28" s="33" t="s">
        <v>27</v>
      </c>
      <c r="H28" s="106"/>
      <c r="I28" s="67">
        <v>40556</v>
      </c>
      <c r="J28" s="11">
        <v>36500</v>
      </c>
      <c r="K28" s="17">
        <f t="shared" si="11"/>
        <v>4056</v>
      </c>
      <c r="L28" s="108"/>
      <c r="M28" s="11">
        <v>36500</v>
      </c>
      <c r="N28" s="10"/>
      <c r="O28" s="10"/>
      <c r="P28" s="10"/>
      <c r="Q28" s="10"/>
      <c r="R28" s="49">
        <f>3.196*3</f>
        <v>9.588000000000001</v>
      </c>
      <c r="S28" s="10"/>
      <c r="T28" s="10"/>
      <c r="U28" s="10"/>
      <c r="V28" s="50">
        <f>(9600*72*(0.002*0.025)*5.62)*3/43000000*100</f>
        <v>1.355073488372093E-3</v>
      </c>
      <c r="W28" s="10"/>
      <c r="X28" s="10">
        <v>3</v>
      </c>
      <c r="Y28" s="10"/>
      <c r="Z28" s="10"/>
      <c r="AA28" s="10"/>
    </row>
    <row r="29" spans="1:27" ht="76.5" hidden="1" customHeight="1" outlineLevel="1" x14ac:dyDescent="0.25">
      <c r="A29" s="33"/>
      <c r="B29" s="33"/>
      <c r="C29" s="38" t="s">
        <v>188</v>
      </c>
      <c r="D29" s="48" t="s">
        <v>26</v>
      </c>
      <c r="E29" s="15">
        <v>1670</v>
      </c>
      <c r="F29" s="15">
        <v>1670</v>
      </c>
      <c r="G29" s="33" t="s">
        <v>27</v>
      </c>
      <c r="H29" s="106"/>
      <c r="I29" s="67">
        <v>29739</v>
      </c>
      <c r="J29" s="67">
        <v>26765</v>
      </c>
      <c r="K29" s="17">
        <f t="shared" si="11"/>
        <v>2974</v>
      </c>
      <c r="L29" s="108"/>
      <c r="M29" s="67">
        <v>26765</v>
      </c>
      <c r="N29" s="10"/>
      <c r="O29" s="10"/>
      <c r="P29" s="10"/>
      <c r="Q29" s="10"/>
      <c r="R29" s="49">
        <f>3.196*5</f>
        <v>15.98</v>
      </c>
      <c r="S29" s="10"/>
      <c r="T29" s="10"/>
      <c r="U29" s="10"/>
      <c r="V29" s="50">
        <f>(9600*72*(0.002*0.0375)*5.62)*5/43000000*100</f>
        <v>3.3876837209302325E-3</v>
      </c>
      <c r="W29" s="10"/>
      <c r="X29" s="10">
        <v>5</v>
      </c>
      <c r="Y29" s="10"/>
      <c r="Z29" s="10"/>
      <c r="AA29" s="10"/>
    </row>
    <row r="30" spans="1:27" ht="76.5" hidden="1" customHeight="1" outlineLevel="1" x14ac:dyDescent="0.25">
      <c r="A30" s="33"/>
      <c r="B30" s="33"/>
      <c r="C30" s="38" t="s">
        <v>189</v>
      </c>
      <c r="D30" s="48" t="s">
        <v>26</v>
      </c>
      <c r="E30" s="15">
        <v>2776</v>
      </c>
      <c r="F30" s="15">
        <v>2776</v>
      </c>
      <c r="G30" s="33" t="s">
        <v>27</v>
      </c>
      <c r="H30" s="106"/>
      <c r="I30" s="67">
        <v>525503</v>
      </c>
      <c r="J30" s="67">
        <v>472953</v>
      </c>
      <c r="K30" s="17">
        <f t="shared" si="11"/>
        <v>52550</v>
      </c>
      <c r="L30" s="108"/>
      <c r="M30" s="67">
        <v>472953</v>
      </c>
      <c r="N30" s="10"/>
      <c r="O30" s="10"/>
      <c r="P30" s="10"/>
      <c r="Q30" s="10"/>
      <c r="R30" s="49">
        <f>3.196*7</f>
        <v>22.372</v>
      </c>
      <c r="S30" s="10"/>
      <c r="T30" s="10"/>
      <c r="U30" s="10"/>
      <c r="V30" s="50">
        <f>(9600*72*(0.002*0.15)*5.62)*7/43000000*100</f>
        <v>1.8971028837209303E-2</v>
      </c>
      <c r="W30" s="10"/>
      <c r="X30" s="10">
        <v>7</v>
      </c>
      <c r="Y30" s="10"/>
      <c r="Z30" s="10"/>
      <c r="AA30" s="10"/>
    </row>
    <row r="31" spans="1:27" ht="51" hidden="1" customHeight="1" outlineLevel="1" x14ac:dyDescent="0.25">
      <c r="A31" s="33"/>
      <c r="B31" s="33"/>
      <c r="C31" s="38" t="s">
        <v>190</v>
      </c>
      <c r="D31" s="48" t="s">
        <v>26</v>
      </c>
      <c r="E31" s="15">
        <v>94</v>
      </c>
      <c r="F31" s="15">
        <v>94</v>
      </c>
      <c r="G31" s="33" t="s">
        <v>27</v>
      </c>
      <c r="H31" s="106"/>
      <c r="I31" s="67">
        <v>4773</v>
      </c>
      <c r="J31" s="67">
        <v>4296</v>
      </c>
      <c r="K31" s="17">
        <f t="shared" si="11"/>
        <v>477</v>
      </c>
      <c r="L31" s="108"/>
      <c r="M31" s="67">
        <v>4296</v>
      </c>
      <c r="N31" s="10"/>
      <c r="O31" s="10"/>
      <c r="P31" s="10"/>
      <c r="Q31" s="10"/>
      <c r="R31" s="49">
        <f>3.196*5</f>
        <v>15.98</v>
      </c>
      <c r="S31" s="10"/>
      <c r="T31" s="10"/>
      <c r="U31" s="10"/>
      <c r="V31" s="50">
        <f>(9600*72*(0.002*0.025)*5.62)*5/43000000*100</f>
        <v>2.2584558139534883E-3</v>
      </c>
      <c r="W31" s="10"/>
      <c r="X31" s="10">
        <v>5</v>
      </c>
      <c r="Y31" s="10"/>
      <c r="Z31" s="10"/>
      <c r="AA31" s="10"/>
    </row>
    <row r="32" spans="1:27" ht="51" hidden="1" customHeight="1" outlineLevel="1" x14ac:dyDescent="0.25">
      <c r="A32" s="33"/>
      <c r="B32" s="33"/>
      <c r="C32" s="38" t="s">
        <v>191</v>
      </c>
      <c r="D32" s="48" t="s">
        <v>26</v>
      </c>
      <c r="E32" s="15">
        <v>732</v>
      </c>
      <c r="F32" s="15">
        <v>732</v>
      </c>
      <c r="G32" s="33" t="s">
        <v>27</v>
      </c>
      <c r="H32" s="106"/>
      <c r="I32" s="67">
        <v>19205</v>
      </c>
      <c r="J32" s="67">
        <v>17285</v>
      </c>
      <c r="K32" s="17">
        <f t="shared" si="11"/>
        <v>1920</v>
      </c>
      <c r="L32" s="108"/>
      <c r="M32" s="67">
        <v>17285</v>
      </c>
      <c r="N32" s="10"/>
      <c r="O32" s="10"/>
      <c r="P32" s="10"/>
      <c r="Q32" s="10"/>
      <c r="R32" s="49">
        <f>3.196*6</f>
        <v>19.176000000000002</v>
      </c>
      <c r="S32" s="10"/>
      <c r="T32" s="10"/>
      <c r="U32" s="10"/>
      <c r="V32" s="50">
        <f>(9600*72*(0.002*0.0375)*5.62)*6/43000000*100</f>
        <v>4.0652204651162793E-3</v>
      </c>
      <c r="W32" s="10"/>
      <c r="X32" s="10">
        <v>6</v>
      </c>
      <c r="Y32" s="10"/>
      <c r="Z32" s="10"/>
      <c r="AA32" s="10"/>
    </row>
    <row r="33" spans="1:27" ht="89.25" hidden="1" customHeight="1" outlineLevel="1" x14ac:dyDescent="0.25">
      <c r="A33" s="33"/>
      <c r="B33" s="33"/>
      <c r="C33" s="53" t="s">
        <v>35</v>
      </c>
      <c r="D33" s="48" t="s">
        <v>26</v>
      </c>
      <c r="E33" s="15">
        <v>754</v>
      </c>
      <c r="F33" s="15">
        <v>754</v>
      </c>
      <c r="G33" s="33" t="s">
        <v>27</v>
      </c>
      <c r="H33" s="106"/>
      <c r="I33" s="67">
        <v>43872</v>
      </c>
      <c r="J33" s="67">
        <v>39485</v>
      </c>
      <c r="K33" s="17">
        <f>I33-J33</f>
        <v>4387</v>
      </c>
      <c r="L33" s="108"/>
      <c r="M33" s="67">
        <v>39485</v>
      </c>
      <c r="N33" s="10"/>
      <c r="O33" s="10"/>
      <c r="P33" s="10"/>
      <c r="Q33" s="10"/>
      <c r="R33" s="49">
        <f>3.196*1</f>
        <v>3.1960000000000002</v>
      </c>
      <c r="S33" s="10"/>
      <c r="T33" s="10"/>
      <c r="U33" s="10"/>
      <c r="V33" s="50">
        <f>(9600*72*(0.002*0.025)*5.62)*1/43000000*100</f>
        <v>4.5169116279069775E-4</v>
      </c>
      <c r="W33" s="10"/>
      <c r="X33" s="10">
        <v>1</v>
      </c>
      <c r="Y33" s="10"/>
      <c r="Z33" s="10"/>
      <c r="AA33" s="10"/>
    </row>
    <row r="34" spans="1:27" ht="25.5" hidden="1" customHeight="1" collapsed="1" x14ac:dyDescent="0.25">
      <c r="A34" s="33"/>
      <c r="B34" s="33"/>
      <c r="C34" s="37" t="s">
        <v>44</v>
      </c>
      <c r="D34" s="36"/>
      <c r="E34" s="12">
        <f>E35+E50</f>
        <v>28</v>
      </c>
      <c r="F34" s="12">
        <f>F35+F50</f>
        <v>15</v>
      </c>
      <c r="G34" s="33"/>
      <c r="H34" s="106"/>
      <c r="I34" s="59">
        <f>I35+I50</f>
        <v>39528</v>
      </c>
      <c r="J34" s="59">
        <f>J35+J50</f>
        <v>24627</v>
      </c>
      <c r="K34" s="59">
        <f t="shared" ref="K34" si="12">K35+K50</f>
        <v>14901</v>
      </c>
      <c r="L34" s="108"/>
      <c r="M34" s="59">
        <f>M35+M50</f>
        <v>24627</v>
      </c>
      <c r="N34" s="10"/>
      <c r="O34" s="10"/>
      <c r="P34" s="10"/>
      <c r="Q34" s="10"/>
      <c r="R34" s="49"/>
      <c r="S34" s="10"/>
      <c r="T34" s="10"/>
      <c r="U34" s="10"/>
      <c r="V34" s="50"/>
      <c r="W34" s="10"/>
      <c r="X34" s="10"/>
      <c r="Y34" s="10"/>
      <c r="Z34" s="10"/>
      <c r="AA34" s="10"/>
    </row>
    <row r="35" spans="1:27" ht="27" hidden="1" customHeight="1" outlineLevel="1" x14ac:dyDescent="0.25">
      <c r="A35" s="33"/>
      <c r="B35" s="33"/>
      <c r="C35" s="55" t="s">
        <v>45</v>
      </c>
      <c r="D35" s="56" t="s">
        <v>41</v>
      </c>
      <c r="E35" s="57">
        <f>SUM(E36:E49)</f>
        <v>14</v>
      </c>
      <c r="F35" s="57">
        <f>SUM(F36:F49)</f>
        <v>1</v>
      </c>
      <c r="G35" s="57">
        <f t="shared" ref="G35:K35" si="13">SUM(G36:G49)</f>
        <v>0</v>
      </c>
      <c r="H35" s="106"/>
      <c r="I35" s="57">
        <f t="shared" si="13"/>
        <v>29374</v>
      </c>
      <c r="J35" s="57">
        <f t="shared" si="13"/>
        <v>14472</v>
      </c>
      <c r="K35" s="57">
        <f t="shared" si="13"/>
        <v>14902</v>
      </c>
      <c r="L35" s="108"/>
      <c r="M35" s="57">
        <f t="shared" ref="M35" si="14">SUM(M36:M49)</f>
        <v>14472</v>
      </c>
      <c r="N35" s="10"/>
      <c r="O35" s="10"/>
      <c r="P35" s="10"/>
      <c r="Q35" s="10"/>
      <c r="R35" s="49"/>
      <c r="S35" s="10"/>
      <c r="T35" s="10"/>
      <c r="U35" s="10"/>
      <c r="V35" s="50"/>
      <c r="W35" s="10"/>
      <c r="X35" s="10"/>
      <c r="Y35" s="10"/>
      <c r="Z35" s="10"/>
      <c r="AA35" s="10"/>
    </row>
    <row r="36" spans="1:27" ht="63.75" hidden="1" customHeight="1" outlineLevel="1" x14ac:dyDescent="0.25">
      <c r="A36" s="33"/>
      <c r="B36" s="42"/>
      <c r="C36" s="38" t="s">
        <v>180</v>
      </c>
      <c r="D36" s="39" t="s">
        <v>41</v>
      </c>
      <c r="E36" s="15">
        <v>1</v>
      </c>
      <c r="F36" s="15"/>
      <c r="G36" s="15"/>
      <c r="H36" s="106"/>
      <c r="I36" s="67">
        <v>324</v>
      </c>
      <c r="J36" s="67"/>
      <c r="K36" s="17">
        <f t="shared" ref="K36:K77" si="15">I36-J36</f>
        <v>324</v>
      </c>
      <c r="L36" s="108"/>
      <c r="M36" s="67"/>
      <c r="N36" s="10"/>
      <c r="O36" s="10"/>
      <c r="P36" s="10"/>
      <c r="Q36" s="10"/>
      <c r="R36" s="49"/>
      <c r="S36" s="10"/>
      <c r="T36" s="10"/>
      <c r="U36" s="10"/>
      <c r="V36" s="50"/>
      <c r="W36" s="10"/>
      <c r="X36" s="10"/>
      <c r="Y36" s="10"/>
      <c r="Z36" s="10"/>
      <c r="AA36" s="10"/>
    </row>
    <row r="37" spans="1:27" ht="51" hidden="1" customHeight="1" outlineLevel="1" x14ac:dyDescent="0.25">
      <c r="A37" s="33"/>
      <c r="B37" s="42"/>
      <c r="C37" s="38" t="s">
        <v>192</v>
      </c>
      <c r="D37" s="39" t="s">
        <v>41</v>
      </c>
      <c r="E37" s="15">
        <v>1</v>
      </c>
      <c r="F37" s="15"/>
      <c r="G37" s="33" t="s">
        <v>27</v>
      </c>
      <c r="H37" s="106"/>
      <c r="I37" s="67">
        <v>1096</v>
      </c>
      <c r="J37" s="67"/>
      <c r="K37" s="17">
        <f t="shared" si="15"/>
        <v>1096</v>
      </c>
      <c r="L37" s="108"/>
      <c r="M37" s="67"/>
      <c r="N37" s="10"/>
      <c r="O37" s="10"/>
      <c r="P37" s="10"/>
      <c r="Q37" s="10"/>
      <c r="R37" s="49"/>
      <c r="S37" s="10"/>
      <c r="T37" s="10"/>
      <c r="U37" s="10"/>
      <c r="V37" s="50"/>
      <c r="W37" s="10"/>
      <c r="X37" s="10"/>
      <c r="Y37" s="10"/>
      <c r="Z37" s="10"/>
      <c r="AA37" s="10"/>
    </row>
    <row r="38" spans="1:27" ht="51" hidden="1" customHeight="1" outlineLevel="1" x14ac:dyDescent="0.25">
      <c r="A38" s="33"/>
      <c r="B38" s="42"/>
      <c r="C38" s="38" t="s">
        <v>193</v>
      </c>
      <c r="D38" s="39" t="s">
        <v>41</v>
      </c>
      <c r="E38" s="15">
        <v>1</v>
      </c>
      <c r="F38" s="15"/>
      <c r="G38" s="33" t="s">
        <v>27</v>
      </c>
      <c r="H38" s="106"/>
      <c r="I38" s="67">
        <v>1124</v>
      </c>
      <c r="J38" s="67"/>
      <c r="K38" s="17">
        <f t="shared" si="15"/>
        <v>1124</v>
      </c>
      <c r="L38" s="108"/>
      <c r="M38" s="67"/>
      <c r="N38" s="10"/>
      <c r="O38" s="10"/>
      <c r="P38" s="10"/>
      <c r="Q38" s="10"/>
      <c r="R38" s="49"/>
      <c r="S38" s="10"/>
      <c r="T38" s="10"/>
      <c r="U38" s="10"/>
      <c r="V38" s="50"/>
      <c r="W38" s="10"/>
      <c r="X38" s="10"/>
      <c r="Y38" s="10"/>
      <c r="Z38" s="10"/>
      <c r="AA38" s="10"/>
    </row>
    <row r="39" spans="1:27" ht="38.25" hidden="1" customHeight="1" outlineLevel="1" x14ac:dyDescent="0.25">
      <c r="A39" s="33"/>
      <c r="B39" s="42"/>
      <c r="C39" s="38" t="s">
        <v>183</v>
      </c>
      <c r="D39" s="39" t="s">
        <v>41</v>
      </c>
      <c r="E39" s="15">
        <v>1</v>
      </c>
      <c r="F39" s="15"/>
      <c r="G39" s="33" t="s">
        <v>27</v>
      </c>
      <c r="H39" s="106"/>
      <c r="I39" s="67">
        <v>515</v>
      </c>
      <c r="J39" s="67"/>
      <c r="K39" s="17">
        <f t="shared" si="15"/>
        <v>515</v>
      </c>
      <c r="L39" s="108"/>
      <c r="M39" s="67"/>
      <c r="N39" s="10"/>
      <c r="O39" s="10"/>
      <c r="P39" s="10"/>
      <c r="Q39" s="10"/>
      <c r="R39" s="49"/>
      <c r="S39" s="10"/>
      <c r="T39" s="10"/>
      <c r="U39" s="10"/>
      <c r="V39" s="50"/>
      <c r="W39" s="10"/>
      <c r="X39" s="10"/>
      <c r="Y39" s="10"/>
      <c r="Z39" s="10"/>
      <c r="AA39" s="10"/>
    </row>
    <row r="40" spans="1:27" ht="102" hidden="1" customHeight="1" outlineLevel="1" x14ac:dyDescent="0.25">
      <c r="A40" s="33"/>
      <c r="B40" s="42"/>
      <c r="C40" s="53" t="s">
        <v>34</v>
      </c>
      <c r="D40" s="39" t="s">
        <v>41</v>
      </c>
      <c r="E40" s="15">
        <v>1</v>
      </c>
      <c r="F40" s="15"/>
      <c r="G40" s="33" t="s">
        <v>27</v>
      </c>
      <c r="H40" s="106"/>
      <c r="I40" s="67">
        <v>1541</v>
      </c>
      <c r="J40" s="67"/>
      <c r="K40" s="17">
        <f t="shared" si="15"/>
        <v>1541</v>
      </c>
      <c r="L40" s="108"/>
      <c r="M40" s="67"/>
      <c r="N40" s="10"/>
      <c r="O40" s="10"/>
      <c r="P40" s="10"/>
      <c r="Q40" s="10"/>
      <c r="R40" s="49"/>
      <c r="S40" s="10"/>
      <c r="T40" s="10"/>
      <c r="U40" s="10"/>
      <c r="V40" s="50"/>
      <c r="W40" s="10"/>
      <c r="X40" s="10"/>
      <c r="Y40" s="10"/>
      <c r="Z40" s="10"/>
      <c r="AA40" s="10"/>
    </row>
    <row r="41" spans="1:27" ht="63.75" hidden="1" customHeight="1" outlineLevel="1" x14ac:dyDescent="0.25">
      <c r="A41" s="33"/>
      <c r="B41" s="42"/>
      <c r="C41" s="38" t="s">
        <v>184</v>
      </c>
      <c r="D41" s="39" t="s">
        <v>41</v>
      </c>
      <c r="E41" s="15">
        <v>1</v>
      </c>
      <c r="F41" s="15"/>
      <c r="G41" s="33" t="s">
        <v>27</v>
      </c>
      <c r="H41" s="106"/>
      <c r="I41" s="67">
        <v>531</v>
      </c>
      <c r="J41" s="67"/>
      <c r="K41" s="17">
        <f t="shared" si="15"/>
        <v>531</v>
      </c>
      <c r="L41" s="108"/>
      <c r="M41" s="67"/>
      <c r="N41" s="10"/>
      <c r="O41" s="10"/>
      <c r="P41" s="10"/>
      <c r="Q41" s="10"/>
      <c r="R41" s="49"/>
      <c r="S41" s="10"/>
      <c r="T41" s="10"/>
      <c r="U41" s="10"/>
      <c r="V41" s="50"/>
      <c r="W41" s="10"/>
      <c r="X41" s="10"/>
      <c r="Y41" s="10"/>
      <c r="Z41" s="10"/>
      <c r="AA41" s="10"/>
    </row>
    <row r="42" spans="1:27" ht="63.75" hidden="1" customHeight="1" outlineLevel="1" x14ac:dyDescent="0.25">
      <c r="A42" s="33"/>
      <c r="B42" s="42"/>
      <c r="C42" s="38" t="s">
        <v>185</v>
      </c>
      <c r="D42" s="39" t="s">
        <v>41</v>
      </c>
      <c r="E42" s="15">
        <v>1</v>
      </c>
      <c r="F42" s="15"/>
      <c r="G42" s="33" t="s">
        <v>27</v>
      </c>
      <c r="H42" s="106"/>
      <c r="I42" s="67">
        <v>1450</v>
      </c>
      <c r="J42" s="67"/>
      <c r="K42" s="17">
        <f t="shared" si="15"/>
        <v>1450</v>
      </c>
      <c r="L42" s="108"/>
      <c r="M42" s="67"/>
      <c r="N42" s="10"/>
      <c r="O42" s="10"/>
      <c r="P42" s="10"/>
      <c r="Q42" s="10"/>
      <c r="R42" s="49"/>
      <c r="S42" s="10"/>
      <c r="T42" s="10"/>
      <c r="U42" s="10"/>
      <c r="V42" s="50"/>
      <c r="W42" s="10"/>
      <c r="X42" s="10"/>
      <c r="Y42" s="10"/>
      <c r="Z42" s="10"/>
      <c r="AA42" s="10"/>
    </row>
    <row r="43" spans="1:27" ht="63.75" hidden="1" customHeight="1" outlineLevel="1" x14ac:dyDescent="0.25">
      <c r="A43" s="33"/>
      <c r="B43" s="42"/>
      <c r="C43" s="38" t="s">
        <v>186</v>
      </c>
      <c r="D43" s="39" t="s">
        <v>41</v>
      </c>
      <c r="E43" s="15">
        <v>1</v>
      </c>
      <c r="F43" s="15"/>
      <c r="G43" s="33" t="s">
        <v>27</v>
      </c>
      <c r="H43" s="106"/>
      <c r="I43" s="67">
        <v>1291</v>
      </c>
      <c r="J43" s="67"/>
      <c r="K43" s="17">
        <f t="shared" si="15"/>
        <v>1291</v>
      </c>
      <c r="L43" s="108"/>
      <c r="M43" s="67"/>
      <c r="N43" s="10"/>
      <c r="O43" s="10"/>
      <c r="P43" s="10"/>
      <c r="Q43" s="10"/>
      <c r="R43" s="49"/>
      <c r="S43" s="10"/>
      <c r="T43" s="10"/>
      <c r="U43" s="10"/>
      <c r="V43" s="50"/>
      <c r="W43" s="10"/>
      <c r="X43" s="10"/>
      <c r="Y43" s="10"/>
      <c r="Z43" s="10"/>
      <c r="AA43" s="10"/>
    </row>
    <row r="44" spans="1:27" ht="76.5" hidden="1" customHeight="1" outlineLevel="1" x14ac:dyDescent="0.25">
      <c r="A44" s="33"/>
      <c r="B44" s="42"/>
      <c r="C44" s="38" t="s">
        <v>187</v>
      </c>
      <c r="D44" s="39" t="s">
        <v>41</v>
      </c>
      <c r="E44" s="15">
        <v>1</v>
      </c>
      <c r="F44" s="15"/>
      <c r="G44" s="33" t="s">
        <v>27</v>
      </c>
      <c r="H44" s="106"/>
      <c r="I44" s="67">
        <v>1314</v>
      </c>
      <c r="J44" s="67"/>
      <c r="K44" s="17">
        <f t="shared" si="15"/>
        <v>1314</v>
      </c>
      <c r="L44" s="108"/>
      <c r="M44" s="67"/>
      <c r="N44" s="10"/>
      <c r="O44" s="10"/>
      <c r="P44" s="10"/>
      <c r="Q44" s="10"/>
      <c r="R44" s="49"/>
      <c r="S44" s="10"/>
      <c r="T44" s="10"/>
      <c r="U44" s="10"/>
      <c r="V44" s="50"/>
      <c r="W44" s="10"/>
      <c r="X44" s="10"/>
      <c r="Y44" s="10"/>
      <c r="Z44" s="10"/>
      <c r="AA44" s="10"/>
    </row>
    <row r="45" spans="1:27" ht="76.5" hidden="1" customHeight="1" outlineLevel="1" x14ac:dyDescent="0.25">
      <c r="A45" s="33"/>
      <c r="B45" s="42"/>
      <c r="C45" s="38" t="s">
        <v>188</v>
      </c>
      <c r="D45" s="39" t="s">
        <v>41</v>
      </c>
      <c r="E45" s="15">
        <v>1</v>
      </c>
      <c r="F45" s="15"/>
      <c r="G45" s="33" t="s">
        <v>27</v>
      </c>
      <c r="H45" s="106"/>
      <c r="I45" s="67">
        <v>964</v>
      </c>
      <c r="J45" s="67"/>
      <c r="K45" s="17">
        <f t="shared" si="15"/>
        <v>964</v>
      </c>
      <c r="L45" s="108"/>
      <c r="M45" s="67"/>
      <c r="N45" s="10"/>
      <c r="O45" s="10"/>
      <c r="P45" s="10"/>
      <c r="Q45" s="10"/>
      <c r="R45" s="49"/>
      <c r="S45" s="10"/>
      <c r="T45" s="10"/>
      <c r="U45" s="10"/>
      <c r="V45" s="50"/>
      <c r="W45" s="10"/>
      <c r="X45" s="10"/>
      <c r="Y45" s="10"/>
      <c r="Z45" s="10"/>
      <c r="AA45" s="10"/>
    </row>
    <row r="46" spans="1:27" ht="76.5" hidden="1" customHeight="1" outlineLevel="1" x14ac:dyDescent="0.25">
      <c r="A46" s="33"/>
      <c r="B46" s="42"/>
      <c r="C46" s="38" t="s">
        <v>189</v>
      </c>
      <c r="D46" s="39" t="s">
        <v>41</v>
      </c>
      <c r="E46" s="15">
        <v>1</v>
      </c>
      <c r="F46" s="15">
        <v>1</v>
      </c>
      <c r="G46" s="33" t="s">
        <v>27</v>
      </c>
      <c r="H46" s="106"/>
      <c r="I46" s="67">
        <v>17026</v>
      </c>
      <c r="J46" s="67">
        <v>14472</v>
      </c>
      <c r="K46" s="17">
        <f t="shared" si="15"/>
        <v>2554</v>
      </c>
      <c r="L46" s="108"/>
      <c r="M46" s="67">
        <v>14472</v>
      </c>
      <c r="N46" s="10"/>
      <c r="O46" s="10"/>
      <c r="P46" s="10"/>
      <c r="Q46" s="10"/>
      <c r="R46" s="49"/>
      <c r="S46" s="10"/>
      <c r="T46" s="10"/>
      <c r="U46" s="10"/>
      <c r="V46" s="50"/>
      <c r="W46" s="10"/>
      <c r="X46" s="10"/>
      <c r="Y46" s="10"/>
      <c r="Z46" s="10"/>
      <c r="AA46" s="10"/>
    </row>
    <row r="47" spans="1:27" ht="51" hidden="1" customHeight="1" outlineLevel="1" x14ac:dyDescent="0.25">
      <c r="A47" s="33"/>
      <c r="B47" s="42"/>
      <c r="C47" s="38" t="s">
        <v>190</v>
      </c>
      <c r="D47" s="39" t="s">
        <v>41</v>
      </c>
      <c r="E47" s="15">
        <v>1</v>
      </c>
      <c r="F47" s="15"/>
      <c r="G47" s="33" t="s">
        <v>27</v>
      </c>
      <c r="H47" s="106"/>
      <c r="I47" s="67">
        <v>155</v>
      </c>
      <c r="J47" s="67"/>
      <c r="K47" s="17">
        <f t="shared" si="15"/>
        <v>155</v>
      </c>
      <c r="L47" s="108"/>
      <c r="M47" s="67"/>
      <c r="N47" s="10"/>
      <c r="O47" s="10"/>
      <c r="P47" s="10"/>
      <c r="Q47" s="10"/>
      <c r="R47" s="49"/>
      <c r="S47" s="10"/>
      <c r="T47" s="10"/>
      <c r="U47" s="10"/>
      <c r="V47" s="50"/>
      <c r="W47" s="10"/>
      <c r="X47" s="10"/>
      <c r="Y47" s="10"/>
      <c r="Z47" s="10"/>
      <c r="AA47" s="10"/>
    </row>
    <row r="48" spans="1:27" ht="51" hidden="1" customHeight="1" outlineLevel="1" x14ac:dyDescent="0.25">
      <c r="A48" s="33"/>
      <c r="B48" s="42"/>
      <c r="C48" s="38" t="s">
        <v>191</v>
      </c>
      <c r="D48" s="39" t="s">
        <v>41</v>
      </c>
      <c r="E48" s="15">
        <v>1</v>
      </c>
      <c r="F48" s="15"/>
      <c r="G48" s="33" t="s">
        <v>27</v>
      </c>
      <c r="H48" s="106"/>
      <c r="I48" s="67">
        <v>622</v>
      </c>
      <c r="J48" s="67"/>
      <c r="K48" s="17">
        <f t="shared" si="15"/>
        <v>622</v>
      </c>
      <c r="L48" s="108"/>
      <c r="M48" s="67"/>
      <c r="N48" s="10"/>
      <c r="O48" s="10"/>
      <c r="P48" s="10"/>
      <c r="Q48" s="10"/>
      <c r="R48" s="49"/>
      <c r="S48" s="10"/>
      <c r="T48" s="10"/>
      <c r="U48" s="10"/>
      <c r="V48" s="50"/>
      <c r="W48" s="10"/>
      <c r="X48" s="10"/>
      <c r="Y48" s="10"/>
      <c r="Z48" s="10"/>
      <c r="AA48" s="10"/>
    </row>
    <row r="49" spans="1:27" ht="89.25" hidden="1" customHeight="1" outlineLevel="1" x14ac:dyDescent="0.25">
      <c r="A49" s="33"/>
      <c r="B49" s="42"/>
      <c r="C49" s="53" t="s">
        <v>194</v>
      </c>
      <c r="D49" s="39" t="s">
        <v>41</v>
      </c>
      <c r="E49" s="15">
        <v>1</v>
      </c>
      <c r="F49" s="15"/>
      <c r="G49" s="33" t="s">
        <v>27</v>
      </c>
      <c r="H49" s="106"/>
      <c r="I49" s="67">
        <v>1421</v>
      </c>
      <c r="J49" s="67"/>
      <c r="K49" s="17">
        <f t="shared" si="15"/>
        <v>1421</v>
      </c>
      <c r="L49" s="108"/>
      <c r="M49" s="67"/>
      <c r="N49" s="10"/>
      <c r="O49" s="10"/>
      <c r="P49" s="10"/>
      <c r="Q49" s="10"/>
      <c r="R49" s="49"/>
      <c r="S49" s="10"/>
      <c r="T49" s="10"/>
      <c r="U49" s="10"/>
      <c r="V49" s="50"/>
      <c r="W49" s="10"/>
      <c r="X49" s="10"/>
      <c r="Y49" s="10"/>
      <c r="Z49" s="10"/>
      <c r="AA49" s="10"/>
    </row>
    <row r="50" spans="1:27" ht="27" hidden="1" customHeight="1" outlineLevel="1" x14ac:dyDescent="0.25">
      <c r="A50" s="33"/>
      <c r="B50" s="42"/>
      <c r="C50" s="55" t="s">
        <v>46</v>
      </c>
      <c r="D50" s="56" t="s">
        <v>41</v>
      </c>
      <c r="E50" s="57">
        <f>SUM(E51:E64)</f>
        <v>14</v>
      </c>
      <c r="F50" s="57">
        <f>SUM(F51:F64)</f>
        <v>14</v>
      </c>
      <c r="G50" s="57">
        <f t="shared" ref="G50:K50" si="16">SUM(G51:G64)</f>
        <v>0</v>
      </c>
      <c r="H50" s="106"/>
      <c r="I50" s="57">
        <f t="shared" si="16"/>
        <v>10154</v>
      </c>
      <c r="J50" s="57">
        <f t="shared" si="16"/>
        <v>10155</v>
      </c>
      <c r="K50" s="57">
        <f t="shared" si="16"/>
        <v>-1</v>
      </c>
      <c r="L50" s="108"/>
      <c r="M50" s="57">
        <f t="shared" ref="M50" si="17">SUM(M51:M64)</f>
        <v>10155</v>
      </c>
      <c r="N50" s="10"/>
      <c r="O50" s="10"/>
      <c r="P50" s="10"/>
      <c r="Q50" s="10"/>
      <c r="R50" s="49"/>
      <c r="S50" s="10"/>
      <c r="T50" s="10"/>
      <c r="U50" s="10"/>
      <c r="V50" s="50"/>
      <c r="W50" s="10"/>
      <c r="X50" s="10"/>
      <c r="Y50" s="10"/>
      <c r="Z50" s="10"/>
      <c r="AA50" s="10"/>
    </row>
    <row r="51" spans="1:27" ht="63.75" hidden="1" customHeight="1" outlineLevel="1" x14ac:dyDescent="0.25">
      <c r="A51" s="33"/>
      <c r="B51" s="42"/>
      <c r="C51" s="38" t="s">
        <v>180</v>
      </c>
      <c r="D51" s="39" t="s">
        <v>41</v>
      </c>
      <c r="E51" s="15">
        <v>1</v>
      </c>
      <c r="F51" s="15">
        <v>1</v>
      </c>
      <c r="G51" s="33" t="s">
        <v>27</v>
      </c>
      <c r="H51" s="106"/>
      <c r="I51" s="67">
        <v>112</v>
      </c>
      <c r="J51" s="67">
        <v>112</v>
      </c>
      <c r="K51" s="17">
        <f t="shared" si="15"/>
        <v>0</v>
      </c>
      <c r="L51" s="108"/>
      <c r="M51" s="67">
        <v>112</v>
      </c>
      <c r="N51" s="10"/>
      <c r="O51" s="10"/>
      <c r="P51" s="10"/>
      <c r="Q51" s="10"/>
      <c r="R51" s="49"/>
      <c r="S51" s="10"/>
      <c r="T51" s="10"/>
      <c r="U51" s="10"/>
      <c r="V51" s="50"/>
      <c r="W51" s="10"/>
      <c r="X51" s="10"/>
      <c r="Y51" s="10"/>
      <c r="Z51" s="10"/>
      <c r="AA51" s="10"/>
    </row>
    <row r="52" spans="1:27" ht="51" hidden="1" customHeight="1" outlineLevel="1" x14ac:dyDescent="0.25">
      <c r="A52" s="33"/>
      <c r="B52" s="42"/>
      <c r="C52" s="38" t="s">
        <v>192</v>
      </c>
      <c r="D52" s="39" t="s">
        <v>41</v>
      </c>
      <c r="E52" s="15">
        <v>1</v>
      </c>
      <c r="F52" s="15">
        <v>1</v>
      </c>
      <c r="G52" s="33" t="s">
        <v>27</v>
      </c>
      <c r="H52" s="106"/>
      <c r="I52" s="67">
        <v>379</v>
      </c>
      <c r="J52" s="67">
        <v>379</v>
      </c>
      <c r="K52" s="17">
        <f t="shared" si="15"/>
        <v>0</v>
      </c>
      <c r="L52" s="108"/>
      <c r="M52" s="67">
        <v>379</v>
      </c>
      <c r="N52" s="10"/>
      <c r="O52" s="10"/>
      <c r="P52" s="10"/>
      <c r="Q52" s="10"/>
      <c r="R52" s="49"/>
      <c r="S52" s="10"/>
      <c r="T52" s="10"/>
      <c r="U52" s="10"/>
      <c r="V52" s="50"/>
      <c r="W52" s="10"/>
      <c r="X52" s="10"/>
      <c r="Y52" s="10"/>
      <c r="Z52" s="10"/>
      <c r="AA52" s="10"/>
    </row>
    <row r="53" spans="1:27" ht="51" hidden="1" customHeight="1" outlineLevel="1" x14ac:dyDescent="0.25">
      <c r="A53" s="33"/>
      <c r="B53" s="42"/>
      <c r="C53" s="38" t="s">
        <v>193</v>
      </c>
      <c r="D53" s="39" t="s">
        <v>41</v>
      </c>
      <c r="E53" s="15">
        <v>1</v>
      </c>
      <c r="F53" s="15">
        <v>1</v>
      </c>
      <c r="G53" s="33" t="s">
        <v>27</v>
      </c>
      <c r="H53" s="106"/>
      <c r="I53" s="67">
        <v>389</v>
      </c>
      <c r="J53" s="67">
        <v>388</v>
      </c>
      <c r="K53" s="17">
        <f t="shared" si="15"/>
        <v>1</v>
      </c>
      <c r="L53" s="108"/>
      <c r="M53" s="67">
        <v>388</v>
      </c>
      <c r="N53" s="10"/>
      <c r="O53" s="10"/>
      <c r="P53" s="10"/>
      <c r="Q53" s="10"/>
      <c r="R53" s="49"/>
      <c r="S53" s="10"/>
      <c r="T53" s="10"/>
      <c r="U53" s="10"/>
      <c r="V53" s="50"/>
      <c r="W53" s="10"/>
      <c r="X53" s="10"/>
      <c r="Y53" s="10"/>
      <c r="Z53" s="10"/>
      <c r="AA53" s="10"/>
    </row>
    <row r="54" spans="1:27" ht="38.25" hidden="1" customHeight="1" outlineLevel="1" x14ac:dyDescent="0.25">
      <c r="A54" s="33"/>
      <c r="B54" s="42"/>
      <c r="C54" s="38" t="s">
        <v>183</v>
      </c>
      <c r="D54" s="39" t="s">
        <v>41</v>
      </c>
      <c r="E54" s="15">
        <v>1</v>
      </c>
      <c r="F54" s="15">
        <v>1</v>
      </c>
      <c r="G54" s="33" t="s">
        <v>27</v>
      </c>
      <c r="H54" s="106"/>
      <c r="I54" s="67">
        <v>178</v>
      </c>
      <c r="J54" s="67">
        <v>179</v>
      </c>
      <c r="K54" s="17">
        <f t="shared" si="15"/>
        <v>-1</v>
      </c>
      <c r="L54" s="108"/>
      <c r="M54" s="67">
        <v>179</v>
      </c>
      <c r="N54" s="10"/>
      <c r="O54" s="10"/>
      <c r="P54" s="10"/>
      <c r="Q54" s="10"/>
      <c r="R54" s="49"/>
      <c r="S54" s="10"/>
      <c r="T54" s="10"/>
      <c r="U54" s="10"/>
      <c r="V54" s="50"/>
      <c r="W54" s="10"/>
      <c r="X54" s="10"/>
      <c r="Y54" s="10"/>
      <c r="Z54" s="10"/>
      <c r="AA54" s="10"/>
    </row>
    <row r="55" spans="1:27" ht="102" hidden="1" customHeight="1" outlineLevel="1" x14ac:dyDescent="0.25">
      <c r="A55" s="33"/>
      <c r="B55" s="42"/>
      <c r="C55" s="58" t="s">
        <v>34</v>
      </c>
      <c r="D55" s="39" t="s">
        <v>41</v>
      </c>
      <c r="E55" s="15">
        <v>1</v>
      </c>
      <c r="F55" s="15">
        <v>1</v>
      </c>
      <c r="G55" s="33" t="s">
        <v>27</v>
      </c>
      <c r="H55" s="106"/>
      <c r="I55" s="67">
        <v>533</v>
      </c>
      <c r="J55" s="67">
        <v>533</v>
      </c>
      <c r="K55" s="17">
        <f t="shared" si="15"/>
        <v>0</v>
      </c>
      <c r="L55" s="108"/>
      <c r="M55" s="67">
        <v>533</v>
      </c>
      <c r="N55" s="10"/>
      <c r="O55" s="10"/>
      <c r="P55" s="10"/>
      <c r="Q55" s="10"/>
      <c r="R55" s="49"/>
      <c r="S55" s="10"/>
      <c r="T55" s="10"/>
      <c r="U55" s="10"/>
      <c r="V55" s="50"/>
      <c r="W55" s="10"/>
      <c r="X55" s="10"/>
      <c r="Y55" s="10"/>
      <c r="Z55" s="10"/>
      <c r="AA55" s="10"/>
    </row>
    <row r="56" spans="1:27" ht="63.75" hidden="1" customHeight="1" outlineLevel="1" x14ac:dyDescent="0.25">
      <c r="A56" s="33"/>
      <c r="B56" s="42"/>
      <c r="C56" s="38" t="s">
        <v>184</v>
      </c>
      <c r="D56" s="39" t="s">
        <v>41</v>
      </c>
      <c r="E56" s="15">
        <v>1</v>
      </c>
      <c r="F56" s="15">
        <v>1</v>
      </c>
      <c r="G56" s="33" t="s">
        <v>27</v>
      </c>
      <c r="H56" s="106"/>
      <c r="I56" s="67">
        <v>184</v>
      </c>
      <c r="J56" s="67">
        <v>184</v>
      </c>
      <c r="K56" s="17">
        <f t="shared" si="15"/>
        <v>0</v>
      </c>
      <c r="L56" s="108"/>
      <c r="M56" s="67">
        <v>184</v>
      </c>
      <c r="N56" s="10"/>
      <c r="O56" s="10"/>
      <c r="P56" s="10"/>
      <c r="Q56" s="10"/>
      <c r="R56" s="49"/>
      <c r="S56" s="10"/>
      <c r="T56" s="10"/>
      <c r="U56" s="10"/>
      <c r="V56" s="50"/>
      <c r="W56" s="10"/>
      <c r="X56" s="10"/>
      <c r="Y56" s="10"/>
      <c r="Z56" s="10"/>
      <c r="AA56" s="10"/>
    </row>
    <row r="57" spans="1:27" ht="63.75" hidden="1" customHeight="1" outlineLevel="1" x14ac:dyDescent="0.25">
      <c r="A57" s="33"/>
      <c r="B57" s="42"/>
      <c r="C57" s="38" t="s">
        <v>185</v>
      </c>
      <c r="D57" s="39" t="s">
        <v>41</v>
      </c>
      <c r="E57" s="15">
        <v>1</v>
      </c>
      <c r="F57" s="15">
        <v>1</v>
      </c>
      <c r="G57" s="33" t="s">
        <v>27</v>
      </c>
      <c r="H57" s="106"/>
      <c r="I57" s="67">
        <v>501</v>
      </c>
      <c r="J57" s="67">
        <v>501</v>
      </c>
      <c r="K57" s="17">
        <f t="shared" si="15"/>
        <v>0</v>
      </c>
      <c r="L57" s="108"/>
      <c r="M57" s="67">
        <v>501</v>
      </c>
      <c r="N57" s="10"/>
      <c r="O57" s="10"/>
      <c r="P57" s="10"/>
      <c r="Q57" s="10"/>
      <c r="R57" s="49"/>
      <c r="S57" s="10"/>
      <c r="T57" s="10"/>
      <c r="U57" s="10"/>
      <c r="V57" s="50"/>
      <c r="W57" s="10"/>
      <c r="X57" s="10"/>
      <c r="Y57" s="10"/>
      <c r="Z57" s="10"/>
      <c r="AA57" s="10"/>
    </row>
    <row r="58" spans="1:27" ht="63.75" hidden="1" customHeight="1" outlineLevel="1" x14ac:dyDescent="0.25">
      <c r="A58" s="33"/>
      <c r="B58" s="42"/>
      <c r="C58" s="38" t="s">
        <v>186</v>
      </c>
      <c r="D58" s="39" t="s">
        <v>41</v>
      </c>
      <c r="E58" s="15">
        <v>1</v>
      </c>
      <c r="F58" s="15">
        <v>1</v>
      </c>
      <c r="G58" s="33" t="s">
        <v>27</v>
      </c>
      <c r="H58" s="106"/>
      <c r="I58" s="67">
        <v>446</v>
      </c>
      <c r="J58" s="67">
        <v>446</v>
      </c>
      <c r="K58" s="17">
        <f t="shared" si="15"/>
        <v>0</v>
      </c>
      <c r="L58" s="108"/>
      <c r="M58" s="67">
        <v>446</v>
      </c>
      <c r="N58" s="10"/>
      <c r="O58" s="10"/>
      <c r="P58" s="10"/>
      <c r="Q58" s="10"/>
      <c r="R58" s="49"/>
      <c r="S58" s="10"/>
      <c r="T58" s="10"/>
      <c r="U58" s="10"/>
      <c r="V58" s="50"/>
      <c r="W58" s="10"/>
      <c r="X58" s="10"/>
      <c r="Y58" s="10"/>
      <c r="Z58" s="10"/>
      <c r="AA58" s="10"/>
    </row>
    <row r="59" spans="1:27" ht="76.5" hidden="1" customHeight="1" outlineLevel="1" x14ac:dyDescent="0.25">
      <c r="A59" s="33"/>
      <c r="B59" s="42"/>
      <c r="C59" s="38" t="s">
        <v>187</v>
      </c>
      <c r="D59" s="39" t="s">
        <v>41</v>
      </c>
      <c r="E59" s="15">
        <v>1</v>
      </c>
      <c r="F59" s="15">
        <v>1</v>
      </c>
      <c r="G59" s="33" t="s">
        <v>27</v>
      </c>
      <c r="H59" s="106"/>
      <c r="I59" s="67">
        <v>454</v>
      </c>
      <c r="J59" s="67">
        <v>454</v>
      </c>
      <c r="K59" s="17">
        <f t="shared" si="15"/>
        <v>0</v>
      </c>
      <c r="L59" s="108"/>
      <c r="M59" s="67">
        <v>454</v>
      </c>
      <c r="N59" s="10"/>
      <c r="O59" s="10"/>
      <c r="P59" s="10"/>
      <c r="Q59" s="10"/>
      <c r="R59" s="49"/>
      <c r="S59" s="10"/>
      <c r="T59" s="10"/>
      <c r="U59" s="10"/>
      <c r="V59" s="50"/>
      <c r="W59" s="10"/>
      <c r="X59" s="10"/>
      <c r="Y59" s="10"/>
      <c r="Z59" s="10"/>
      <c r="AA59" s="10"/>
    </row>
    <row r="60" spans="1:27" ht="76.5" hidden="1" customHeight="1" outlineLevel="1" x14ac:dyDescent="0.25">
      <c r="A60" s="33"/>
      <c r="B60" s="42"/>
      <c r="C60" s="38" t="s">
        <v>188</v>
      </c>
      <c r="D60" s="39" t="s">
        <v>41</v>
      </c>
      <c r="E60" s="15">
        <v>1</v>
      </c>
      <c r="F60" s="15">
        <v>1</v>
      </c>
      <c r="G60" s="33" t="s">
        <v>27</v>
      </c>
      <c r="H60" s="106"/>
      <c r="I60" s="67">
        <v>333</v>
      </c>
      <c r="J60" s="67">
        <v>333</v>
      </c>
      <c r="K60" s="17">
        <f t="shared" si="15"/>
        <v>0</v>
      </c>
      <c r="L60" s="108"/>
      <c r="M60" s="67">
        <v>333</v>
      </c>
      <c r="N60" s="10"/>
      <c r="O60" s="10"/>
      <c r="P60" s="10"/>
      <c r="Q60" s="10"/>
      <c r="R60" s="49"/>
      <c r="S60" s="10"/>
      <c r="T60" s="10"/>
      <c r="U60" s="10"/>
      <c r="V60" s="50"/>
      <c r="W60" s="10"/>
      <c r="X60" s="10"/>
      <c r="Y60" s="10"/>
      <c r="Z60" s="10"/>
      <c r="AA60" s="10"/>
    </row>
    <row r="61" spans="1:27" ht="76.5" hidden="1" customHeight="1" outlineLevel="1" x14ac:dyDescent="0.25">
      <c r="A61" s="33"/>
      <c r="B61" s="42"/>
      <c r="C61" s="38" t="s">
        <v>189</v>
      </c>
      <c r="D61" s="39" t="s">
        <v>41</v>
      </c>
      <c r="E61" s="15">
        <v>1</v>
      </c>
      <c r="F61" s="15">
        <v>1</v>
      </c>
      <c r="G61" s="33" t="s">
        <v>27</v>
      </c>
      <c r="H61" s="106"/>
      <c r="I61" s="67">
        <v>5886</v>
      </c>
      <c r="J61" s="67">
        <v>5886</v>
      </c>
      <c r="K61" s="17">
        <f t="shared" si="15"/>
        <v>0</v>
      </c>
      <c r="L61" s="108"/>
      <c r="M61" s="67">
        <v>5886</v>
      </c>
      <c r="N61" s="10"/>
      <c r="O61" s="10"/>
      <c r="P61" s="10"/>
      <c r="Q61" s="10"/>
      <c r="R61" s="49"/>
      <c r="S61" s="10"/>
      <c r="T61" s="10"/>
      <c r="U61" s="10"/>
      <c r="V61" s="50"/>
      <c r="W61" s="10"/>
      <c r="X61" s="10"/>
      <c r="Y61" s="10"/>
      <c r="Z61" s="10"/>
      <c r="AA61" s="10"/>
    </row>
    <row r="62" spans="1:27" ht="51" hidden="1" customHeight="1" outlineLevel="1" x14ac:dyDescent="0.25">
      <c r="A62" s="33"/>
      <c r="B62" s="42"/>
      <c r="C62" s="38" t="s">
        <v>190</v>
      </c>
      <c r="D62" s="39" t="s">
        <v>41</v>
      </c>
      <c r="E62" s="15">
        <v>1</v>
      </c>
      <c r="F62" s="15">
        <v>1</v>
      </c>
      <c r="G62" s="33" t="s">
        <v>27</v>
      </c>
      <c r="H62" s="106"/>
      <c r="I62" s="67">
        <v>53</v>
      </c>
      <c r="J62" s="67">
        <v>54</v>
      </c>
      <c r="K62" s="17">
        <f t="shared" si="15"/>
        <v>-1</v>
      </c>
      <c r="L62" s="108"/>
      <c r="M62" s="67">
        <v>54</v>
      </c>
      <c r="N62" s="10"/>
      <c r="O62" s="10"/>
      <c r="P62" s="10"/>
      <c r="Q62" s="10"/>
      <c r="R62" s="49"/>
      <c r="S62" s="10"/>
      <c r="T62" s="10"/>
      <c r="U62" s="10"/>
      <c r="V62" s="50"/>
      <c r="W62" s="10"/>
      <c r="X62" s="10"/>
      <c r="Y62" s="10"/>
      <c r="Z62" s="10"/>
      <c r="AA62" s="10"/>
    </row>
    <row r="63" spans="1:27" ht="51" hidden="1" customHeight="1" outlineLevel="1" x14ac:dyDescent="0.25">
      <c r="A63" s="33"/>
      <c r="B63" s="42"/>
      <c r="C63" s="38" t="s">
        <v>191</v>
      </c>
      <c r="D63" s="39" t="s">
        <v>41</v>
      </c>
      <c r="E63" s="15">
        <v>1</v>
      </c>
      <c r="F63" s="15">
        <v>1</v>
      </c>
      <c r="G63" s="33" t="s">
        <v>27</v>
      </c>
      <c r="H63" s="106"/>
      <c r="I63" s="67">
        <v>215</v>
      </c>
      <c r="J63" s="67">
        <v>215</v>
      </c>
      <c r="K63" s="17">
        <f t="shared" si="15"/>
        <v>0</v>
      </c>
      <c r="L63" s="108"/>
      <c r="M63" s="67">
        <v>215</v>
      </c>
      <c r="N63" s="10"/>
      <c r="O63" s="10"/>
      <c r="P63" s="10"/>
      <c r="Q63" s="10"/>
      <c r="R63" s="49"/>
      <c r="S63" s="10"/>
      <c r="T63" s="10"/>
      <c r="U63" s="10"/>
      <c r="V63" s="50"/>
      <c r="W63" s="10"/>
      <c r="X63" s="10"/>
      <c r="Y63" s="10"/>
      <c r="Z63" s="10"/>
      <c r="AA63" s="10"/>
    </row>
    <row r="64" spans="1:27" ht="89.25" hidden="1" customHeight="1" outlineLevel="1" x14ac:dyDescent="0.25">
      <c r="A64" s="33"/>
      <c r="B64" s="42"/>
      <c r="C64" s="58" t="s">
        <v>35</v>
      </c>
      <c r="D64" s="39" t="s">
        <v>41</v>
      </c>
      <c r="E64" s="15">
        <v>1</v>
      </c>
      <c r="F64" s="15">
        <v>1</v>
      </c>
      <c r="G64" s="33" t="s">
        <v>27</v>
      </c>
      <c r="H64" s="106"/>
      <c r="I64" s="67">
        <v>491</v>
      </c>
      <c r="J64" s="67">
        <v>491</v>
      </c>
      <c r="K64" s="17">
        <f t="shared" si="15"/>
        <v>0</v>
      </c>
      <c r="L64" s="108"/>
      <c r="M64" s="67">
        <v>491</v>
      </c>
      <c r="N64" s="10"/>
      <c r="O64" s="10"/>
      <c r="P64" s="10"/>
      <c r="Q64" s="10"/>
      <c r="R64" s="49"/>
      <c r="S64" s="10"/>
      <c r="T64" s="10"/>
      <c r="U64" s="10"/>
      <c r="V64" s="50"/>
      <c r="W64" s="10"/>
      <c r="X64" s="10"/>
      <c r="Y64" s="10"/>
      <c r="Z64" s="10"/>
      <c r="AA64" s="10"/>
    </row>
    <row r="65" spans="1:27" collapsed="1" x14ac:dyDescent="0.25">
      <c r="A65" s="33">
        <v>3</v>
      </c>
      <c r="B65" s="42"/>
      <c r="C65" s="1" t="s">
        <v>47</v>
      </c>
      <c r="D65" s="36" t="s">
        <v>37</v>
      </c>
      <c r="E65" s="12">
        <f>SUM(E66:E72)</f>
        <v>7</v>
      </c>
      <c r="F65" s="12">
        <v>7</v>
      </c>
      <c r="G65" s="12">
        <f t="shared" ref="G65" si="18">SUM(G66:G72)</f>
        <v>0</v>
      </c>
      <c r="H65" s="106"/>
      <c r="I65" s="12">
        <f>SUM(I66:I72)</f>
        <v>96163</v>
      </c>
      <c r="J65" s="12">
        <f>SUM(J66:J72)</f>
        <v>86548</v>
      </c>
      <c r="K65" s="12">
        <f t="shared" ref="K65" si="19">SUM(K66:K72)</f>
        <v>9615</v>
      </c>
      <c r="L65" s="108"/>
      <c r="M65" s="12">
        <f>SUM(M66:M72)</f>
        <v>86548</v>
      </c>
      <c r="N65" s="10"/>
      <c r="O65" s="10"/>
      <c r="P65" s="10"/>
      <c r="Q65" s="10"/>
      <c r="R65" s="49"/>
      <c r="S65" s="10"/>
      <c r="T65" s="10"/>
      <c r="U65" s="10"/>
      <c r="V65" s="50"/>
      <c r="W65" s="10"/>
      <c r="X65" s="10"/>
      <c r="Y65" s="10"/>
      <c r="Z65" s="10"/>
      <c r="AA65" s="10"/>
    </row>
    <row r="66" spans="1:27" ht="38.25" hidden="1" customHeight="1" outlineLevel="1" x14ac:dyDescent="0.25">
      <c r="A66" s="33"/>
      <c r="B66" s="42"/>
      <c r="C66" s="38" t="s">
        <v>195</v>
      </c>
      <c r="D66" s="39" t="s">
        <v>37</v>
      </c>
      <c r="E66" s="15">
        <v>1</v>
      </c>
      <c r="F66" s="15">
        <v>1</v>
      </c>
      <c r="G66" s="33" t="s">
        <v>27</v>
      </c>
      <c r="H66" s="106"/>
      <c r="I66" s="67">
        <v>18115</v>
      </c>
      <c r="J66" s="67">
        <v>16304</v>
      </c>
      <c r="K66" s="17">
        <f t="shared" si="15"/>
        <v>1811</v>
      </c>
      <c r="L66" s="108"/>
      <c r="M66" s="67">
        <v>16304</v>
      </c>
      <c r="N66" s="10"/>
      <c r="O66" s="10"/>
      <c r="P66" s="10"/>
      <c r="Q66" s="10"/>
      <c r="R66" s="49"/>
      <c r="S66" s="10"/>
      <c r="T66" s="10"/>
      <c r="U66" s="10"/>
      <c r="V66" s="50"/>
      <c r="W66" s="10"/>
      <c r="X66" s="10"/>
      <c r="Y66" s="10"/>
      <c r="Z66" s="10"/>
      <c r="AA66" s="10"/>
    </row>
    <row r="67" spans="1:27" ht="51" hidden="1" customHeight="1" outlineLevel="1" x14ac:dyDescent="0.25">
      <c r="A67" s="33"/>
      <c r="B67" s="42"/>
      <c r="C67" s="38" t="s">
        <v>196</v>
      </c>
      <c r="D67" s="39" t="s">
        <v>37</v>
      </c>
      <c r="E67" s="15">
        <v>1</v>
      </c>
      <c r="F67" s="15">
        <v>1</v>
      </c>
      <c r="G67" s="33" t="s">
        <v>27</v>
      </c>
      <c r="H67" s="106"/>
      <c r="I67" s="67">
        <v>13029</v>
      </c>
      <c r="J67" s="67">
        <v>11726</v>
      </c>
      <c r="K67" s="17">
        <f t="shared" si="15"/>
        <v>1303</v>
      </c>
      <c r="L67" s="108"/>
      <c r="M67" s="67">
        <v>11726</v>
      </c>
      <c r="N67" s="10"/>
      <c r="O67" s="10"/>
      <c r="P67" s="10"/>
      <c r="Q67" s="10"/>
      <c r="R67" s="49"/>
      <c r="S67" s="10"/>
      <c r="T67" s="10"/>
      <c r="U67" s="10"/>
      <c r="V67" s="50"/>
      <c r="W67" s="10"/>
      <c r="X67" s="10"/>
      <c r="Y67" s="10"/>
      <c r="Z67" s="10"/>
      <c r="AA67" s="10"/>
    </row>
    <row r="68" spans="1:27" ht="38.25" hidden="1" customHeight="1" outlineLevel="1" x14ac:dyDescent="0.25">
      <c r="A68" s="33"/>
      <c r="B68" s="42"/>
      <c r="C68" s="38" t="s">
        <v>197</v>
      </c>
      <c r="D68" s="39" t="s">
        <v>37</v>
      </c>
      <c r="E68" s="15">
        <v>1</v>
      </c>
      <c r="F68" s="15">
        <v>1</v>
      </c>
      <c r="G68" s="33" t="s">
        <v>27</v>
      </c>
      <c r="H68" s="106"/>
      <c r="I68" s="67">
        <v>13039</v>
      </c>
      <c r="J68" s="67">
        <v>11735</v>
      </c>
      <c r="K68" s="17">
        <f t="shared" si="15"/>
        <v>1304</v>
      </c>
      <c r="L68" s="108"/>
      <c r="M68" s="67">
        <v>11735</v>
      </c>
      <c r="N68" s="10"/>
      <c r="O68" s="10"/>
      <c r="P68" s="10"/>
      <c r="Q68" s="10"/>
      <c r="R68" s="49"/>
      <c r="S68" s="10"/>
      <c r="T68" s="10"/>
      <c r="U68" s="10"/>
      <c r="V68" s="50"/>
      <c r="W68" s="10"/>
      <c r="X68" s="10"/>
      <c r="Y68" s="10"/>
      <c r="Z68" s="10"/>
      <c r="AA68" s="10"/>
    </row>
    <row r="69" spans="1:27" ht="38.25" hidden="1" customHeight="1" outlineLevel="1" x14ac:dyDescent="0.25">
      <c r="A69" s="33"/>
      <c r="B69" s="42"/>
      <c r="C69" s="38" t="s">
        <v>198</v>
      </c>
      <c r="D69" s="39" t="s">
        <v>37</v>
      </c>
      <c r="E69" s="15">
        <v>1</v>
      </c>
      <c r="F69" s="15">
        <v>1</v>
      </c>
      <c r="G69" s="33" t="s">
        <v>27</v>
      </c>
      <c r="H69" s="106"/>
      <c r="I69" s="67">
        <v>12974</v>
      </c>
      <c r="J69" s="67">
        <v>11677</v>
      </c>
      <c r="K69" s="17">
        <f t="shared" si="15"/>
        <v>1297</v>
      </c>
      <c r="L69" s="108"/>
      <c r="M69" s="67">
        <v>11677</v>
      </c>
      <c r="N69" s="10"/>
      <c r="O69" s="10"/>
      <c r="P69" s="10"/>
      <c r="Q69" s="10"/>
      <c r="R69" s="49"/>
      <c r="S69" s="10"/>
      <c r="T69" s="10"/>
      <c r="U69" s="10"/>
      <c r="V69" s="50"/>
      <c r="W69" s="10"/>
      <c r="X69" s="10"/>
      <c r="Y69" s="10"/>
      <c r="Z69" s="10"/>
      <c r="AA69" s="10"/>
    </row>
    <row r="70" spans="1:27" ht="38.25" hidden="1" customHeight="1" outlineLevel="1" x14ac:dyDescent="0.25">
      <c r="A70" s="33"/>
      <c r="B70" s="42"/>
      <c r="C70" s="38" t="s">
        <v>199</v>
      </c>
      <c r="D70" s="39" t="s">
        <v>37</v>
      </c>
      <c r="E70" s="15">
        <v>1</v>
      </c>
      <c r="F70" s="15">
        <v>1</v>
      </c>
      <c r="G70" s="33" t="s">
        <v>27</v>
      </c>
      <c r="H70" s="106"/>
      <c r="I70" s="67">
        <v>12969</v>
      </c>
      <c r="J70" s="67">
        <v>11672</v>
      </c>
      <c r="K70" s="17">
        <f t="shared" si="15"/>
        <v>1297</v>
      </c>
      <c r="L70" s="108"/>
      <c r="M70" s="67">
        <v>11672</v>
      </c>
      <c r="N70" s="10"/>
      <c r="O70" s="10"/>
      <c r="P70" s="10"/>
      <c r="Q70" s="10"/>
      <c r="R70" s="49"/>
      <c r="S70" s="10"/>
      <c r="T70" s="10"/>
      <c r="U70" s="10"/>
      <c r="V70" s="50"/>
      <c r="W70" s="10"/>
      <c r="X70" s="10"/>
      <c r="Y70" s="10"/>
      <c r="Z70" s="10"/>
      <c r="AA70" s="10"/>
    </row>
    <row r="71" spans="1:27" ht="51" hidden="1" customHeight="1" outlineLevel="1" x14ac:dyDescent="0.25">
      <c r="A71" s="33"/>
      <c r="B71" s="42"/>
      <c r="C71" s="38" t="s">
        <v>200</v>
      </c>
      <c r="D71" s="39" t="s">
        <v>37</v>
      </c>
      <c r="E71" s="15">
        <v>1</v>
      </c>
      <c r="F71" s="15">
        <v>1</v>
      </c>
      <c r="G71" s="33" t="s">
        <v>27</v>
      </c>
      <c r="H71" s="106"/>
      <c r="I71" s="67">
        <v>12986</v>
      </c>
      <c r="J71" s="67">
        <v>11688</v>
      </c>
      <c r="K71" s="17">
        <f t="shared" si="15"/>
        <v>1298</v>
      </c>
      <c r="L71" s="108"/>
      <c r="M71" s="67">
        <v>11688</v>
      </c>
      <c r="N71" s="10"/>
      <c r="O71" s="10"/>
      <c r="P71" s="10"/>
      <c r="Q71" s="10"/>
      <c r="R71" s="49"/>
      <c r="S71" s="10"/>
      <c r="T71" s="10"/>
      <c r="U71" s="10"/>
      <c r="V71" s="50"/>
      <c r="W71" s="10"/>
      <c r="X71" s="10"/>
      <c r="Y71" s="10"/>
      <c r="Z71" s="10"/>
      <c r="AA71" s="10"/>
    </row>
    <row r="72" spans="1:27" ht="38.25" hidden="1" customHeight="1" outlineLevel="1" x14ac:dyDescent="0.25">
      <c r="A72" s="33"/>
      <c r="B72" s="42"/>
      <c r="C72" s="38" t="s">
        <v>201</v>
      </c>
      <c r="D72" s="39" t="s">
        <v>37</v>
      </c>
      <c r="E72" s="15">
        <v>1</v>
      </c>
      <c r="F72" s="15">
        <v>1</v>
      </c>
      <c r="G72" s="33" t="s">
        <v>27</v>
      </c>
      <c r="H72" s="106"/>
      <c r="I72" s="67">
        <v>13051</v>
      </c>
      <c r="J72" s="67">
        <v>11746</v>
      </c>
      <c r="K72" s="17">
        <f t="shared" si="15"/>
        <v>1305</v>
      </c>
      <c r="L72" s="108"/>
      <c r="M72" s="67">
        <v>11746</v>
      </c>
      <c r="N72" s="10"/>
      <c r="O72" s="10"/>
      <c r="P72" s="10"/>
      <c r="Q72" s="10"/>
      <c r="R72" s="49"/>
      <c r="S72" s="10"/>
      <c r="T72" s="10"/>
      <c r="U72" s="10"/>
      <c r="V72" s="50"/>
      <c r="W72" s="10"/>
      <c r="X72" s="10"/>
      <c r="Y72" s="10"/>
      <c r="Z72" s="10"/>
      <c r="AA72" s="10"/>
    </row>
    <row r="73" spans="1:27" collapsed="1" x14ac:dyDescent="0.25">
      <c r="A73" s="33">
        <v>4</v>
      </c>
      <c r="B73" s="42"/>
      <c r="C73" s="1" t="s">
        <v>48</v>
      </c>
      <c r="D73" s="36" t="s">
        <v>26</v>
      </c>
      <c r="E73" s="12">
        <f>SUM(E74:E77)</f>
        <v>537</v>
      </c>
      <c r="F73" s="12">
        <v>537</v>
      </c>
      <c r="G73" s="12">
        <f t="shared" ref="G73:K73" si="20">SUM(G74:G77)</f>
        <v>0</v>
      </c>
      <c r="H73" s="106"/>
      <c r="I73" s="12">
        <f t="shared" si="20"/>
        <v>3429</v>
      </c>
      <c r="J73" s="12">
        <f t="shared" si="20"/>
        <v>3325</v>
      </c>
      <c r="K73" s="12">
        <f t="shared" si="20"/>
        <v>104</v>
      </c>
      <c r="L73" s="108"/>
      <c r="M73" s="12">
        <f t="shared" ref="M73" si="21">SUM(M74:M77)</f>
        <v>3325</v>
      </c>
      <c r="N73" s="10"/>
      <c r="O73" s="10"/>
      <c r="P73" s="10"/>
      <c r="Q73" s="10"/>
      <c r="R73" s="49"/>
      <c r="S73" s="10"/>
      <c r="T73" s="10"/>
      <c r="U73" s="10"/>
      <c r="V73" s="50"/>
      <c r="W73" s="10"/>
      <c r="X73" s="10"/>
      <c r="Y73" s="10"/>
      <c r="Z73" s="10"/>
      <c r="AA73" s="10"/>
    </row>
    <row r="74" spans="1:27" ht="38.25" hidden="1" customHeight="1" outlineLevel="1" x14ac:dyDescent="0.25">
      <c r="A74" s="33"/>
      <c r="B74" s="42"/>
      <c r="C74" s="38" t="s">
        <v>49</v>
      </c>
      <c r="D74" s="39" t="s">
        <v>26</v>
      </c>
      <c r="E74" s="15">
        <v>35</v>
      </c>
      <c r="F74" s="15">
        <v>35</v>
      </c>
      <c r="G74" s="33" t="s">
        <v>27</v>
      </c>
      <c r="H74" s="106"/>
      <c r="I74" s="67">
        <v>318</v>
      </c>
      <c r="J74" s="67">
        <v>287</v>
      </c>
      <c r="K74" s="17">
        <f t="shared" si="15"/>
        <v>31</v>
      </c>
      <c r="L74" s="108"/>
      <c r="M74" s="67">
        <v>287</v>
      </c>
      <c r="N74" s="10"/>
      <c r="O74" s="10"/>
      <c r="P74" s="10"/>
      <c r="Q74" s="10"/>
      <c r="R74" s="49"/>
      <c r="S74" s="10"/>
      <c r="T74" s="10"/>
      <c r="U74" s="10"/>
      <c r="V74" s="50"/>
      <c r="W74" s="10"/>
      <c r="X74" s="10"/>
      <c r="Y74" s="10"/>
      <c r="Z74" s="10"/>
      <c r="AA74" s="10"/>
    </row>
    <row r="75" spans="1:27" ht="38.25" hidden="1" customHeight="1" outlineLevel="1" x14ac:dyDescent="0.25">
      <c r="A75" s="33"/>
      <c r="B75" s="42"/>
      <c r="C75" s="38" t="s">
        <v>50</v>
      </c>
      <c r="D75" s="39" t="s">
        <v>26</v>
      </c>
      <c r="E75" s="15">
        <v>247</v>
      </c>
      <c r="F75" s="15">
        <v>247</v>
      </c>
      <c r="G75" s="33" t="s">
        <v>27</v>
      </c>
      <c r="H75" s="106"/>
      <c r="I75" s="67">
        <v>1303</v>
      </c>
      <c r="J75" s="67">
        <v>1304</v>
      </c>
      <c r="K75" s="17">
        <f t="shared" si="15"/>
        <v>-1</v>
      </c>
      <c r="L75" s="108"/>
      <c r="M75" s="67">
        <v>1304</v>
      </c>
      <c r="N75" s="10"/>
      <c r="O75" s="10"/>
      <c r="P75" s="10"/>
      <c r="Q75" s="10"/>
      <c r="R75" s="49"/>
      <c r="S75" s="10"/>
      <c r="T75" s="10"/>
      <c r="U75" s="10"/>
      <c r="V75" s="50"/>
      <c r="W75" s="10"/>
      <c r="X75" s="10"/>
      <c r="Y75" s="10"/>
      <c r="Z75" s="10"/>
      <c r="AA75" s="10"/>
    </row>
    <row r="76" spans="1:27" ht="38.25" hidden="1" customHeight="1" outlineLevel="1" x14ac:dyDescent="0.25">
      <c r="A76" s="33"/>
      <c r="B76" s="42"/>
      <c r="C76" s="38" t="s">
        <v>51</v>
      </c>
      <c r="D76" s="39" t="s">
        <v>26</v>
      </c>
      <c r="E76" s="15">
        <v>110</v>
      </c>
      <c r="F76" s="15">
        <v>110</v>
      </c>
      <c r="G76" s="33" t="s">
        <v>27</v>
      </c>
      <c r="H76" s="106"/>
      <c r="I76" s="67">
        <v>739</v>
      </c>
      <c r="J76" s="67">
        <v>665</v>
      </c>
      <c r="K76" s="17">
        <f t="shared" si="15"/>
        <v>74</v>
      </c>
      <c r="L76" s="108"/>
      <c r="M76" s="67">
        <v>665</v>
      </c>
      <c r="N76" s="10"/>
      <c r="O76" s="10"/>
      <c r="P76" s="10"/>
      <c r="Q76" s="10"/>
      <c r="R76" s="49"/>
      <c r="S76" s="10"/>
      <c r="T76" s="10"/>
      <c r="U76" s="10"/>
      <c r="V76" s="50"/>
      <c r="W76" s="10"/>
      <c r="X76" s="10"/>
      <c r="Y76" s="10"/>
      <c r="Z76" s="10"/>
      <c r="AA76" s="10"/>
    </row>
    <row r="77" spans="1:27" ht="38.25" hidden="1" customHeight="1" outlineLevel="1" x14ac:dyDescent="0.25">
      <c r="A77" s="33"/>
      <c r="B77" s="42"/>
      <c r="C77" s="38" t="s">
        <v>52</v>
      </c>
      <c r="D77" s="39" t="s">
        <v>26</v>
      </c>
      <c r="E77" s="15">
        <v>145</v>
      </c>
      <c r="F77" s="15">
        <v>145</v>
      </c>
      <c r="G77" s="33" t="s">
        <v>27</v>
      </c>
      <c r="H77" s="106"/>
      <c r="I77" s="67">
        <v>1069</v>
      </c>
      <c r="J77" s="67">
        <v>1069</v>
      </c>
      <c r="K77" s="17">
        <f t="shared" si="15"/>
        <v>0</v>
      </c>
      <c r="L77" s="108"/>
      <c r="M77" s="67">
        <v>1069</v>
      </c>
      <c r="N77" s="10"/>
      <c r="O77" s="10"/>
      <c r="P77" s="10"/>
      <c r="Q77" s="10"/>
      <c r="R77" s="49"/>
      <c r="S77" s="10"/>
      <c r="T77" s="10"/>
      <c r="U77" s="10"/>
      <c r="V77" s="50"/>
      <c r="W77" s="10"/>
      <c r="X77" s="10"/>
      <c r="Y77" s="10"/>
      <c r="Z77" s="10"/>
      <c r="AA77" s="10"/>
    </row>
    <row r="78" spans="1:27" ht="38.25" collapsed="1" x14ac:dyDescent="0.25">
      <c r="A78" s="33">
        <v>5</v>
      </c>
      <c r="B78" s="42"/>
      <c r="C78" s="1" t="s">
        <v>221</v>
      </c>
      <c r="D78" s="36"/>
      <c r="E78" s="12">
        <f>E79+E84+E12+E34</f>
        <v>40</v>
      </c>
      <c r="F78" s="12">
        <f>F79+F84+F12+F34</f>
        <v>17</v>
      </c>
      <c r="G78" s="33" t="s">
        <v>27</v>
      </c>
      <c r="H78" s="106"/>
      <c r="I78" s="12">
        <f>I79+I84+I12+I34</f>
        <v>53942</v>
      </c>
      <c r="J78" s="12">
        <f t="shared" ref="J78:M78" si="22">J79+J84+J12+J34</f>
        <v>27449</v>
      </c>
      <c r="K78" s="12">
        <f t="shared" si="22"/>
        <v>26493</v>
      </c>
      <c r="L78" s="108"/>
      <c r="M78" s="12">
        <f t="shared" si="22"/>
        <v>27449</v>
      </c>
      <c r="N78" s="10"/>
      <c r="O78" s="10"/>
      <c r="P78" s="10"/>
      <c r="Q78" s="10"/>
      <c r="R78" s="49"/>
      <c r="S78" s="10"/>
      <c r="T78" s="10"/>
      <c r="U78" s="10"/>
      <c r="V78" s="50"/>
      <c r="W78" s="10"/>
      <c r="X78" s="10"/>
      <c r="Y78" s="10"/>
      <c r="Z78" s="10"/>
      <c r="AA78" s="10"/>
    </row>
    <row r="79" spans="1:27" ht="25.5" hidden="1" customHeight="1" outlineLevel="1" x14ac:dyDescent="0.25">
      <c r="A79" s="33"/>
      <c r="B79" s="42"/>
      <c r="C79" s="43" t="s">
        <v>54</v>
      </c>
      <c r="D79" s="44" t="s">
        <v>41</v>
      </c>
      <c r="E79" s="45">
        <v>4</v>
      </c>
      <c r="F79" s="45">
        <f>F80+F81+F82+F83</f>
        <v>0</v>
      </c>
      <c r="G79" s="33" t="s">
        <v>27</v>
      </c>
      <c r="H79" s="106"/>
      <c r="I79" s="45">
        <f>SUM(I80:I83)</f>
        <v>46</v>
      </c>
      <c r="J79" s="45">
        <f>SUM(J80:J83)</f>
        <v>0</v>
      </c>
      <c r="K79" s="45">
        <f>SUM(K80:K83)</f>
        <v>46</v>
      </c>
      <c r="L79" s="108"/>
      <c r="M79" s="45">
        <f>SUM(M80:M83)</f>
        <v>0</v>
      </c>
      <c r="N79" s="10"/>
      <c r="O79" s="10"/>
      <c r="P79" s="10"/>
      <c r="Q79" s="10"/>
      <c r="R79" s="49"/>
      <c r="S79" s="10"/>
      <c r="T79" s="10"/>
      <c r="U79" s="10"/>
      <c r="V79" s="50"/>
      <c r="W79" s="10"/>
      <c r="X79" s="10"/>
      <c r="Y79" s="10"/>
      <c r="Z79" s="10"/>
      <c r="AA79" s="10"/>
    </row>
    <row r="80" spans="1:27" ht="38.25" hidden="1" customHeight="1" outlineLevel="1" x14ac:dyDescent="0.25">
      <c r="A80" s="33"/>
      <c r="B80" s="42"/>
      <c r="C80" s="38" t="s">
        <v>49</v>
      </c>
      <c r="D80" s="39" t="s">
        <v>41</v>
      </c>
      <c r="E80" s="15">
        <v>1</v>
      </c>
      <c r="F80" s="15"/>
      <c r="G80" s="33" t="s">
        <v>27</v>
      </c>
      <c r="H80" s="106"/>
      <c r="I80" s="68">
        <v>4</v>
      </c>
      <c r="J80" s="67"/>
      <c r="K80" s="17">
        <f t="shared" ref="K80:K104" si="23">I80-J80</f>
        <v>4</v>
      </c>
      <c r="L80" s="108"/>
      <c r="M80" s="67"/>
      <c r="N80" s="10"/>
      <c r="O80" s="10"/>
      <c r="P80" s="10"/>
      <c r="Q80" s="10"/>
      <c r="R80" s="49"/>
      <c r="S80" s="10"/>
      <c r="T80" s="10"/>
      <c r="U80" s="10"/>
      <c r="V80" s="50"/>
      <c r="W80" s="10"/>
      <c r="X80" s="10"/>
      <c r="Y80" s="10"/>
      <c r="Z80" s="10"/>
      <c r="AA80" s="10"/>
    </row>
    <row r="81" spans="1:27" ht="38.25" hidden="1" customHeight="1" outlineLevel="1" x14ac:dyDescent="0.25">
      <c r="A81" s="33"/>
      <c r="B81" s="42"/>
      <c r="C81" s="38" t="s">
        <v>50</v>
      </c>
      <c r="D81" s="39" t="s">
        <v>41</v>
      </c>
      <c r="E81" s="15">
        <v>1</v>
      </c>
      <c r="F81" s="15"/>
      <c r="G81" s="33" t="s">
        <v>27</v>
      </c>
      <c r="H81" s="106"/>
      <c r="I81" s="68">
        <v>18</v>
      </c>
      <c r="J81" s="67"/>
      <c r="K81" s="17">
        <f t="shared" si="23"/>
        <v>18</v>
      </c>
      <c r="L81" s="108"/>
      <c r="M81" s="67"/>
      <c r="N81" s="10"/>
      <c r="O81" s="10"/>
      <c r="P81" s="10"/>
      <c r="Q81" s="10"/>
      <c r="R81" s="49"/>
      <c r="S81" s="10"/>
      <c r="T81" s="10"/>
      <c r="U81" s="10"/>
      <c r="V81" s="50"/>
      <c r="W81" s="10"/>
      <c r="X81" s="10"/>
      <c r="Y81" s="10"/>
      <c r="Z81" s="10"/>
      <c r="AA81" s="10"/>
    </row>
    <row r="82" spans="1:27" ht="38.25" hidden="1" customHeight="1" outlineLevel="1" x14ac:dyDescent="0.25">
      <c r="A82" s="33"/>
      <c r="B82" s="42"/>
      <c r="C82" s="38" t="s">
        <v>51</v>
      </c>
      <c r="D82" s="39" t="s">
        <v>41</v>
      </c>
      <c r="E82" s="15">
        <v>1</v>
      </c>
      <c r="F82" s="15"/>
      <c r="G82" s="33" t="s">
        <v>27</v>
      </c>
      <c r="H82" s="106"/>
      <c r="I82" s="68">
        <v>10</v>
      </c>
      <c r="J82" s="67"/>
      <c r="K82" s="17">
        <f t="shared" si="23"/>
        <v>10</v>
      </c>
      <c r="L82" s="108"/>
      <c r="M82" s="67"/>
      <c r="N82" s="10"/>
      <c r="O82" s="10"/>
      <c r="P82" s="10"/>
      <c r="Q82" s="10"/>
      <c r="R82" s="49"/>
      <c r="S82" s="10"/>
      <c r="T82" s="10"/>
      <c r="U82" s="10"/>
      <c r="V82" s="50"/>
      <c r="W82" s="10"/>
      <c r="X82" s="10"/>
      <c r="Y82" s="10"/>
      <c r="Z82" s="10"/>
      <c r="AA82" s="10"/>
    </row>
    <row r="83" spans="1:27" ht="38.25" hidden="1" customHeight="1" outlineLevel="1" x14ac:dyDescent="0.25">
      <c r="A83" s="33"/>
      <c r="B83" s="42"/>
      <c r="C83" s="38" t="s">
        <v>52</v>
      </c>
      <c r="D83" s="39" t="s">
        <v>41</v>
      </c>
      <c r="E83" s="15">
        <v>1</v>
      </c>
      <c r="F83" s="15"/>
      <c r="G83" s="33" t="s">
        <v>27</v>
      </c>
      <c r="H83" s="106"/>
      <c r="I83" s="68">
        <v>14</v>
      </c>
      <c r="J83" s="67"/>
      <c r="K83" s="17">
        <f t="shared" si="23"/>
        <v>14</v>
      </c>
      <c r="L83" s="108"/>
      <c r="M83" s="67"/>
      <c r="N83" s="10"/>
      <c r="O83" s="10"/>
      <c r="P83" s="10"/>
      <c r="Q83" s="10"/>
      <c r="R83" s="49"/>
      <c r="S83" s="10"/>
      <c r="T83" s="10"/>
      <c r="U83" s="10"/>
      <c r="V83" s="50"/>
      <c r="W83" s="10"/>
      <c r="X83" s="10"/>
      <c r="Y83" s="10"/>
      <c r="Z83" s="10"/>
      <c r="AA83" s="10"/>
    </row>
    <row r="84" spans="1:27" ht="25.5" hidden="1" customHeight="1" outlineLevel="1" x14ac:dyDescent="0.25">
      <c r="A84" s="33"/>
      <c r="B84" s="42"/>
      <c r="C84" s="43" t="s">
        <v>55</v>
      </c>
      <c r="D84" s="44" t="s">
        <v>41</v>
      </c>
      <c r="E84" s="45">
        <v>4</v>
      </c>
      <c r="F84" s="45">
        <f>F85+F86+F87+F88</f>
        <v>0</v>
      </c>
      <c r="G84" s="45"/>
      <c r="H84" s="106"/>
      <c r="I84" s="45">
        <f>SUM(I85:I88)</f>
        <v>8</v>
      </c>
      <c r="J84" s="45">
        <f>SUM(J85:J88)</f>
        <v>0</v>
      </c>
      <c r="K84" s="45">
        <f t="shared" ref="K84" si="24">SUM(K85:K88)</f>
        <v>8</v>
      </c>
      <c r="L84" s="108"/>
      <c r="M84" s="45">
        <f>SUM(M85:M88)</f>
        <v>0</v>
      </c>
      <c r="N84" s="10"/>
      <c r="O84" s="10"/>
      <c r="P84" s="10"/>
      <c r="Q84" s="10"/>
      <c r="R84" s="49"/>
      <c r="S84" s="10"/>
      <c r="T84" s="10"/>
      <c r="U84" s="10"/>
      <c r="V84" s="50"/>
      <c r="W84" s="10"/>
      <c r="X84" s="10"/>
      <c r="Y84" s="10"/>
      <c r="Z84" s="10"/>
      <c r="AA84" s="10"/>
    </row>
    <row r="85" spans="1:27" ht="38.25" hidden="1" customHeight="1" outlineLevel="1" x14ac:dyDescent="0.25">
      <c r="A85" s="33"/>
      <c r="B85" s="42"/>
      <c r="C85" s="38" t="s">
        <v>49</v>
      </c>
      <c r="D85" s="39" t="s">
        <v>41</v>
      </c>
      <c r="E85" s="15">
        <v>1</v>
      </c>
      <c r="F85" s="15"/>
      <c r="G85" s="33" t="s">
        <v>27</v>
      </c>
      <c r="H85" s="106"/>
      <c r="I85" s="68">
        <v>1</v>
      </c>
      <c r="J85" s="67"/>
      <c r="K85" s="17">
        <f t="shared" si="23"/>
        <v>1</v>
      </c>
      <c r="L85" s="108"/>
      <c r="M85" s="67"/>
      <c r="N85" s="10"/>
      <c r="O85" s="10"/>
      <c r="P85" s="10"/>
      <c r="Q85" s="10"/>
      <c r="R85" s="49"/>
      <c r="S85" s="10"/>
      <c r="T85" s="10"/>
      <c r="U85" s="10"/>
      <c r="V85" s="50"/>
      <c r="W85" s="10"/>
      <c r="X85" s="10"/>
      <c r="Y85" s="10"/>
      <c r="Z85" s="10"/>
      <c r="AA85" s="10"/>
    </row>
    <row r="86" spans="1:27" ht="38.25" hidden="1" customHeight="1" outlineLevel="1" x14ac:dyDescent="0.25">
      <c r="A86" s="33"/>
      <c r="B86" s="42"/>
      <c r="C86" s="38" t="s">
        <v>50</v>
      </c>
      <c r="D86" s="39" t="s">
        <v>41</v>
      </c>
      <c r="E86" s="15">
        <v>1</v>
      </c>
      <c r="F86" s="15"/>
      <c r="G86" s="33" t="s">
        <v>27</v>
      </c>
      <c r="H86" s="106"/>
      <c r="I86" s="68">
        <v>3</v>
      </c>
      <c r="J86" s="67"/>
      <c r="K86" s="17">
        <f t="shared" si="23"/>
        <v>3</v>
      </c>
      <c r="L86" s="108"/>
      <c r="M86" s="67"/>
      <c r="N86" s="10"/>
      <c r="O86" s="10"/>
      <c r="P86" s="10"/>
      <c r="Q86" s="10"/>
      <c r="R86" s="49"/>
      <c r="S86" s="10"/>
      <c r="T86" s="10"/>
      <c r="U86" s="10"/>
      <c r="V86" s="50"/>
      <c r="W86" s="10"/>
      <c r="X86" s="10"/>
      <c r="Y86" s="10"/>
      <c r="Z86" s="10"/>
      <c r="AA86" s="10"/>
    </row>
    <row r="87" spans="1:27" ht="38.25" hidden="1" customHeight="1" outlineLevel="1" x14ac:dyDescent="0.25">
      <c r="A87" s="33"/>
      <c r="B87" s="42"/>
      <c r="C87" s="38" t="s">
        <v>51</v>
      </c>
      <c r="D87" s="39" t="s">
        <v>41</v>
      </c>
      <c r="E87" s="15">
        <v>1</v>
      </c>
      <c r="F87" s="15"/>
      <c r="G87" s="33" t="s">
        <v>27</v>
      </c>
      <c r="H87" s="106"/>
      <c r="I87" s="68">
        <v>2</v>
      </c>
      <c r="J87" s="67"/>
      <c r="K87" s="17">
        <f t="shared" si="23"/>
        <v>2</v>
      </c>
      <c r="L87" s="108"/>
      <c r="M87" s="67"/>
      <c r="N87" s="10"/>
      <c r="O87" s="10"/>
      <c r="P87" s="10"/>
      <c r="Q87" s="10"/>
      <c r="R87" s="49"/>
      <c r="S87" s="10"/>
      <c r="T87" s="10"/>
      <c r="U87" s="10"/>
      <c r="V87" s="50"/>
      <c r="W87" s="10"/>
      <c r="X87" s="10"/>
      <c r="Y87" s="10"/>
      <c r="Z87" s="10"/>
      <c r="AA87" s="10"/>
    </row>
    <row r="88" spans="1:27" ht="38.25" hidden="1" customHeight="1" outlineLevel="1" x14ac:dyDescent="0.25">
      <c r="A88" s="33"/>
      <c r="B88" s="42"/>
      <c r="C88" s="38" t="s">
        <v>52</v>
      </c>
      <c r="D88" s="39" t="s">
        <v>41</v>
      </c>
      <c r="E88" s="15">
        <v>1</v>
      </c>
      <c r="F88" s="15"/>
      <c r="G88" s="33" t="s">
        <v>27</v>
      </c>
      <c r="H88" s="106"/>
      <c r="I88" s="68">
        <v>2</v>
      </c>
      <c r="J88" s="67"/>
      <c r="K88" s="17">
        <f t="shared" si="23"/>
        <v>2</v>
      </c>
      <c r="L88" s="108"/>
      <c r="M88" s="67"/>
      <c r="N88" s="10"/>
      <c r="O88" s="10"/>
      <c r="P88" s="10"/>
      <c r="Q88" s="10"/>
      <c r="R88" s="49"/>
      <c r="S88" s="10"/>
      <c r="T88" s="10"/>
      <c r="U88" s="10"/>
      <c r="V88" s="50"/>
      <c r="W88" s="10"/>
      <c r="X88" s="10"/>
      <c r="Y88" s="10"/>
      <c r="Z88" s="10"/>
      <c r="AA88" s="10"/>
    </row>
    <row r="89" spans="1:27" collapsed="1" x14ac:dyDescent="0.25">
      <c r="A89" s="33">
        <v>6</v>
      </c>
      <c r="B89" s="42"/>
      <c r="C89" s="1" t="s">
        <v>56</v>
      </c>
      <c r="D89" s="36" t="s">
        <v>57</v>
      </c>
      <c r="E89" s="12">
        <f t="shared" ref="E89:G89" si="25">SUM(E90:E104)</f>
        <v>15</v>
      </c>
      <c r="F89" s="12">
        <v>13</v>
      </c>
      <c r="G89" s="12">
        <f t="shared" si="25"/>
        <v>0</v>
      </c>
      <c r="H89" s="106"/>
      <c r="I89" s="12">
        <f>SUM(I90:I104)</f>
        <v>5359</v>
      </c>
      <c r="J89" s="12">
        <f>SUM(J90:J104)</f>
        <v>5354</v>
      </c>
      <c r="K89" s="12">
        <f t="shared" ref="K89" si="26">SUM(K90:K104)</f>
        <v>5</v>
      </c>
      <c r="L89" s="108"/>
      <c r="M89" s="12">
        <f>SUM(M90:M104)</f>
        <v>5354</v>
      </c>
      <c r="N89" s="10"/>
      <c r="O89" s="10"/>
      <c r="P89" s="10"/>
      <c r="Q89" s="10"/>
      <c r="R89" s="49"/>
      <c r="S89" s="10"/>
      <c r="T89" s="10"/>
      <c r="U89" s="10"/>
      <c r="V89" s="50"/>
      <c r="W89" s="10"/>
      <c r="X89" s="10"/>
      <c r="Y89" s="10"/>
      <c r="Z89" s="10"/>
      <c r="AA89" s="10"/>
    </row>
    <row r="90" spans="1:27" ht="63.75" hidden="1" customHeight="1" outlineLevel="1" x14ac:dyDescent="0.25">
      <c r="A90" s="33"/>
      <c r="B90" s="42"/>
      <c r="C90" s="38" t="s">
        <v>202</v>
      </c>
      <c r="D90" s="39" t="s">
        <v>57</v>
      </c>
      <c r="E90" s="15">
        <v>1</v>
      </c>
      <c r="F90" s="15">
        <v>1</v>
      </c>
      <c r="G90" s="33" t="s">
        <v>27</v>
      </c>
      <c r="H90" s="106"/>
      <c r="I90" s="68">
        <v>380</v>
      </c>
      <c r="J90" s="67">
        <v>427</v>
      </c>
      <c r="K90" s="17">
        <f t="shared" si="23"/>
        <v>-47</v>
      </c>
      <c r="L90" s="108"/>
      <c r="M90" s="67">
        <v>427</v>
      </c>
      <c r="N90" s="10"/>
      <c r="O90" s="10"/>
      <c r="P90" s="10"/>
      <c r="Q90" s="10"/>
      <c r="R90" s="49"/>
      <c r="S90" s="10"/>
      <c r="T90" s="10"/>
      <c r="U90" s="10"/>
      <c r="V90" s="50"/>
      <c r="W90" s="10"/>
      <c r="X90" s="10"/>
      <c r="Y90" s="10"/>
      <c r="Z90" s="10"/>
      <c r="AA90" s="10"/>
    </row>
    <row r="91" spans="1:27" ht="63.75" hidden="1" customHeight="1" outlineLevel="1" x14ac:dyDescent="0.25">
      <c r="A91" s="33"/>
      <c r="B91" s="42"/>
      <c r="C91" s="38" t="s">
        <v>203</v>
      </c>
      <c r="D91" s="39" t="s">
        <v>57</v>
      </c>
      <c r="E91" s="15">
        <v>1</v>
      </c>
      <c r="F91" s="15">
        <v>1</v>
      </c>
      <c r="G91" s="33" t="s">
        <v>27</v>
      </c>
      <c r="H91" s="106"/>
      <c r="I91" s="68">
        <v>281</v>
      </c>
      <c r="J91" s="67">
        <v>362</v>
      </c>
      <c r="K91" s="17">
        <f t="shared" si="23"/>
        <v>-81</v>
      </c>
      <c r="L91" s="108"/>
      <c r="M91" s="67">
        <v>362</v>
      </c>
      <c r="N91" s="10"/>
      <c r="O91" s="10"/>
      <c r="P91" s="10"/>
      <c r="Q91" s="10"/>
      <c r="R91" s="49"/>
      <c r="S91" s="10"/>
      <c r="T91" s="10"/>
      <c r="U91" s="10"/>
      <c r="V91" s="50"/>
      <c r="W91" s="10"/>
      <c r="X91" s="10"/>
      <c r="Y91" s="10"/>
      <c r="Z91" s="10"/>
      <c r="AA91" s="10"/>
    </row>
    <row r="92" spans="1:27" ht="51" hidden="1" customHeight="1" outlineLevel="1" x14ac:dyDescent="0.25">
      <c r="A92" s="33"/>
      <c r="B92" s="42"/>
      <c r="C92" s="38" t="s">
        <v>204</v>
      </c>
      <c r="D92" s="39" t="s">
        <v>57</v>
      </c>
      <c r="E92" s="15">
        <v>1</v>
      </c>
      <c r="F92" s="15">
        <v>1</v>
      </c>
      <c r="G92" s="33" t="s">
        <v>27</v>
      </c>
      <c r="H92" s="106"/>
      <c r="I92" s="68">
        <v>366</v>
      </c>
      <c r="J92" s="67">
        <v>398</v>
      </c>
      <c r="K92" s="17">
        <f t="shared" si="23"/>
        <v>-32</v>
      </c>
      <c r="L92" s="108"/>
      <c r="M92" s="67">
        <v>398</v>
      </c>
      <c r="N92" s="10"/>
      <c r="O92" s="10"/>
      <c r="P92" s="10"/>
      <c r="Q92" s="10"/>
      <c r="R92" s="49"/>
      <c r="S92" s="10"/>
      <c r="T92" s="10"/>
      <c r="U92" s="10"/>
      <c r="V92" s="50"/>
      <c r="W92" s="10"/>
      <c r="X92" s="10"/>
      <c r="Y92" s="10"/>
      <c r="Z92" s="10"/>
      <c r="AA92" s="10"/>
    </row>
    <row r="93" spans="1:27" ht="76.5" hidden="1" customHeight="1" outlineLevel="1" x14ac:dyDescent="0.25">
      <c r="A93" s="33"/>
      <c r="B93" s="42"/>
      <c r="C93" s="38" t="s">
        <v>205</v>
      </c>
      <c r="D93" s="39" t="s">
        <v>57</v>
      </c>
      <c r="E93" s="15">
        <v>1</v>
      </c>
      <c r="F93" s="15">
        <v>1</v>
      </c>
      <c r="G93" s="33" t="s">
        <v>27</v>
      </c>
      <c r="H93" s="106"/>
      <c r="I93" s="68">
        <v>442</v>
      </c>
      <c r="J93" s="67">
        <v>391</v>
      </c>
      <c r="K93" s="17">
        <f t="shared" si="23"/>
        <v>51</v>
      </c>
      <c r="L93" s="108"/>
      <c r="M93" s="67">
        <v>391</v>
      </c>
      <c r="N93" s="10"/>
      <c r="O93" s="10"/>
      <c r="P93" s="10"/>
      <c r="Q93" s="10"/>
      <c r="R93" s="49"/>
      <c r="S93" s="10"/>
      <c r="T93" s="10"/>
      <c r="U93" s="10"/>
      <c r="V93" s="50"/>
      <c r="W93" s="10"/>
      <c r="X93" s="10"/>
      <c r="Y93" s="10"/>
      <c r="Z93" s="10"/>
      <c r="AA93" s="10"/>
    </row>
    <row r="94" spans="1:27" ht="51" hidden="1" customHeight="1" outlineLevel="1" x14ac:dyDescent="0.25">
      <c r="A94" s="33"/>
      <c r="B94" s="42"/>
      <c r="C94" s="38" t="s">
        <v>206</v>
      </c>
      <c r="D94" s="39" t="s">
        <v>57</v>
      </c>
      <c r="E94" s="15">
        <v>1</v>
      </c>
      <c r="F94" s="15">
        <v>1</v>
      </c>
      <c r="G94" s="33" t="s">
        <v>27</v>
      </c>
      <c r="H94" s="106"/>
      <c r="I94" s="68">
        <v>270</v>
      </c>
      <c r="J94" s="67">
        <v>470</v>
      </c>
      <c r="K94" s="17">
        <f t="shared" si="23"/>
        <v>-200</v>
      </c>
      <c r="L94" s="108"/>
      <c r="M94" s="67">
        <v>470</v>
      </c>
      <c r="N94" s="10"/>
      <c r="O94" s="10"/>
      <c r="P94" s="10"/>
      <c r="Q94" s="10"/>
      <c r="R94" s="49"/>
      <c r="S94" s="10"/>
      <c r="T94" s="10"/>
      <c r="U94" s="10"/>
      <c r="V94" s="50"/>
      <c r="W94" s="10"/>
      <c r="X94" s="10"/>
      <c r="Y94" s="10"/>
      <c r="Z94" s="10"/>
      <c r="AA94" s="10"/>
    </row>
    <row r="95" spans="1:27" ht="51" hidden="1" customHeight="1" outlineLevel="1" x14ac:dyDescent="0.25">
      <c r="A95" s="33"/>
      <c r="B95" s="42"/>
      <c r="C95" s="38" t="s">
        <v>207</v>
      </c>
      <c r="D95" s="39" t="s">
        <v>57</v>
      </c>
      <c r="E95" s="15">
        <v>1</v>
      </c>
      <c r="F95" s="15">
        <v>1</v>
      </c>
      <c r="G95" s="33" t="s">
        <v>27</v>
      </c>
      <c r="H95" s="106"/>
      <c r="I95" s="68">
        <v>349</v>
      </c>
      <c r="J95" s="67">
        <v>515</v>
      </c>
      <c r="K95" s="17">
        <f t="shared" si="23"/>
        <v>-166</v>
      </c>
      <c r="L95" s="108"/>
      <c r="M95" s="67">
        <v>515</v>
      </c>
      <c r="N95" s="10"/>
      <c r="O95" s="10"/>
      <c r="P95" s="10"/>
      <c r="Q95" s="10"/>
      <c r="R95" s="49"/>
      <c r="S95" s="10"/>
      <c r="T95" s="10"/>
      <c r="U95" s="10"/>
      <c r="V95" s="50"/>
      <c r="W95" s="10"/>
      <c r="X95" s="10"/>
      <c r="Y95" s="10"/>
      <c r="Z95" s="10"/>
      <c r="AA95" s="10"/>
    </row>
    <row r="96" spans="1:27" ht="89.25" hidden="1" customHeight="1" outlineLevel="1" x14ac:dyDescent="0.25">
      <c r="A96" s="33"/>
      <c r="B96" s="42"/>
      <c r="C96" s="58" t="s">
        <v>58</v>
      </c>
      <c r="D96" s="39" t="s">
        <v>57</v>
      </c>
      <c r="E96" s="15">
        <v>1</v>
      </c>
      <c r="F96" s="15">
        <v>1</v>
      </c>
      <c r="G96" s="33" t="s">
        <v>27</v>
      </c>
      <c r="H96" s="106"/>
      <c r="I96" s="68">
        <v>332</v>
      </c>
      <c r="J96" s="67">
        <v>371</v>
      </c>
      <c r="K96" s="17">
        <f t="shared" si="23"/>
        <v>-39</v>
      </c>
      <c r="L96" s="108"/>
      <c r="M96" s="67">
        <v>371</v>
      </c>
      <c r="N96" s="10"/>
      <c r="O96" s="10"/>
      <c r="P96" s="10"/>
      <c r="Q96" s="10"/>
      <c r="R96" s="49"/>
      <c r="S96" s="10"/>
      <c r="T96" s="10"/>
      <c r="U96" s="10"/>
      <c r="V96" s="50"/>
      <c r="W96" s="10"/>
      <c r="X96" s="10"/>
      <c r="Y96" s="10"/>
      <c r="Z96" s="10"/>
      <c r="AA96" s="10"/>
    </row>
    <row r="97" spans="1:27" ht="51" hidden="1" customHeight="1" outlineLevel="1" x14ac:dyDescent="0.25">
      <c r="A97" s="33"/>
      <c r="B97" s="42"/>
      <c r="C97" s="38" t="s">
        <v>208</v>
      </c>
      <c r="D97" s="39" t="s">
        <v>57</v>
      </c>
      <c r="E97" s="15">
        <v>1</v>
      </c>
      <c r="F97" s="15">
        <v>1</v>
      </c>
      <c r="G97" s="33" t="s">
        <v>27</v>
      </c>
      <c r="H97" s="106"/>
      <c r="I97" s="68">
        <v>215</v>
      </c>
      <c r="J97" s="67">
        <v>313</v>
      </c>
      <c r="K97" s="17">
        <f t="shared" si="23"/>
        <v>-98</v>
      </c>
      <c r="L97" s="108"/>
      <c r="M97" s="67">
        <v>313</v>
      </c>
      <c r="N97" s="10"/>
      <c r="O97" s="10"/>
      <c r="P97" s="10"/>
      <c r="Q97" s="10"/>
      <c r="R97" s="49"/>
      <c r="S97" s="10"/>
      <c r="T97" s="10"/>
      <c r="U97" s="10"/>
      <c r="V97" s="50"/>
      <c r="W97" s="10"/>
      <c r="X97" s="10"/>
      <c r="Y97" s="10"/>
      <c r="Z97" s="10"/>
      <c r="AA97" s="10"/>
    </row>
    <row r="98" spans="1:27" ht="63.75" hidden="1" customHeight="1" outlineLevel="1" x14ac:dyDescent="0.25">
      <c r="A98" s="33"/>
      <c r="B98" s="42"/>
      <c r="C98" s="38" t="s">
        <v>209</v>
      </c>
      <c r="D98" s="39" t="s">
        <v>57</v>
      </c>
      <c r="E98" s="15">
        <v>1</v>
      </c>
      <c r="F98" s="15">
        <v>1</v>
      </c>
      <c r="G98" s="33" t="s">
        <v>27</v>
      </c>
      <c r="H98" s="106"/>
      <c r="I98" s="68">
        <v>398</v>
      </c>
      <c r="J98" s="67">
        <v>351</v>
      </c>
      <c r="K98" s="17">
        <f t="shared" si="23"/>
        <v>47</v>
      </c>
      <c r="L98" s="108"/>
      <c r="M98" s="67">
        <v>351</v>
      </c>
      <c r="N98" s="10"/>
      <c r="O98" s="10"/>
      <c r="P98" s="10"/>
      <c r="Q98" s="10"/>
      <c r="R98" s="49"/>
      <c r="S98" s="10"/>
      <c r="T98" s="10"/>
      <c r="U98" s="10"/>
      <c r="V98" s="50"/>
      <c r="W98" s="10"/>
      <c r="X98" s="10"/>
      <c r="Y98" s="10"/>
      <c r="Z98" s="10"/>
      <c r="AA98" s="10"/>
    </row>
    <row r="99" spans="1:27" ht="76.5" hidden="1" customHeight="1" outlineLevel="1" x14ac:dyDescent="0.25">
      <c r="A99" s="33"/>
      <c r="B99" s="42"/>
      <c r="C99" s="38" t="s">
        <v>210</v>
      </c>
      <c r="D99" s="39" t="s">
        <v>57</v>
      </c>
      <c r="E99" s="15">
        <v>1</v>
      </c>
      <c r="F99" s="15"/>
      <c r="G99" s="33" t="s">
        <v>27</v>
      </c>
      <c r="H99" s="106"/>
      <c r="I99" s="68">
        <v>709</v>
      </c>
      <c r="J99" s="67"/>
      <c r="K99" s="17">
        <f t="shared" si="23"/>
        <v>709</v>
      </c>
      <c r="L99" s="108"/>
      <c r="M99" s="67"/>
      <c r="N99" s="10"/>
      <c r="O99" s="10"/>
      <c r="P99" s="10"/>
      <c r="Q99" s="10"/>
      <c r="R99" s="49"/>
      <c r="S99" s="10"/>
      <c r="T99" s="10"/>
      <c r="U99" s="10"/>
      <c r="V99" s="50"/>
      <c r="W99" s="10"/>
      <c r="X99" s="10"/>
      <c r="Y99" s="10"/>
      <c r="Z99" s="10"/>
      <c r="AA99" s="10"/>
    </row>
    <row r="100" spans="1:27" ht="63.75" hidden="1" customHeight="1" outlineLevel="1" x14ac:dyDescent="0.25">
      <c r="A100" s="33"/>
      <c r="B100" s="42"/>
      <c r="C100" s="38" t="s">
        <v>211</v>
      </c>
      <c r="D100" s="39" t="s">
        <v>57</v>
      </c>
      <c r="E100" s="15">
        <v>1</v>
      </c>
      <c r="F100" s="15">
        <v>1</v>
      </c>
      <c r="G100" s="33" t="s">
        <v>27</v>
      </c>
      <c r="H100" s="106"/>
      <c r="I100" s="68">
        <v>413</v>
      </c>
      <c r="J100" s="67">
        <v>538</v>
      </c>
      <c r="K100" s="17">
        <f t="shared" si="23"/>
        <v>-125</v>
      </c>
      <c r="L100" s="108"/>
      <c r="M100" s="67">
        <v>538</v>
      </c>
      <c r="N100" s="10"/>
      <c r="O100" s="10"/>
      <c r="P100" s="10"/>
      <c r="Q100" s="10"/>
      <c r="R100" s="49"/>
      <c r="S100" s="10"/>
      <c r="T100" s="10"/>
      <c r="U100" s="10"/>
      <c r="V100" s="50"/>
      <c r="W100" s="10"/>
      <c r="X100" s="10"/>
      <c r="Y100" s="10"/>
      <c r="Z100" s="10"/>
      <c r="AA100" s="10"/>
    </row>
    <row r="101" spans="1:27" ht="51" hidden="1" customHeight="1" outlineLevel="1" x14ac:dyDescent="0.25">
      <c r="A101" s="33"/>
      <c r="B101" s="42"/>
      <c r="C101" s="38" t="s">
        <v>212</v>
      </c>
      <c r="D101" s="39" t="s">
        <v>57</v>
      </c>
      <c r="E101" s="15">
        <v>1</v>
      </c>
      <c r="F101" s="15"/>
      <c r="G101" s="33" t="s">
        <v>27</v>
      </c>
      <c r="H101" s="106"/>
      <c r="I101" s="68">
        <v>340</v>
      </c>
      <c r="J101" s="67"/>
      <c r="K101" s="17">
        <f t="shared" si="23"/>
        <v>340</v>
      </c>
      <c r="L101" s="108"/>
      <c r="M101" s="67"/>
      <c r="N101" s="10"/>
      <c r="O101" s="10"/>
      <c r="P101" s="10"/>
      <c r="Q101" s="10"/>
      <c r="R101" s="49"/>
      <c r="S101" s="10"/>
      <c r="T101" s="10"/>
      <c r="U101" s="10"/>
      <c r="V101" s="50"/>
      <c r="W101" s="10"/>
      <c r="X101" s="10"/>
      <c r="Y101" s="10"/>
      <c r="Z101" s="10"/>
      <c r="AA101" s="10"/>
    </row>
    <row r="102" spans="1:27" ht="63.75" hidden="1" customHeight="1" outlineLevel="1" x14ac:dyDescent="0.25">
      <c r="A102" s="33"/>
      <c r="B102" s="42"/>
      <c r="C102" s="38" t="s">
        <v>213</v>
      </c>
      <c r="D102" s="39" t="s">
        <v>57</v>
      </c>
      <c r="E102" s="15">
        <v>1</v>
      </c>
      <c r="F102" s="15">
        <v>1</v>
      </c>
      <c r="G102" s="33" t="s">
        <v>27</v>
      </c>
      <c r="H102" s="106"/>
      <c r="I102" s="68">
        <v>333</v>
      </c>
      <c r="J102" s="67">
        <v>401</v>
      </c>
      <c r="K102" s="17">
        <f t="shared" si="23"/>
        <v>-68</v>
      </c>
      <c r="L102" s="108"/>
      <c r="M102" s="67">
        <v>401</v>
      </c>
      <c r="N102" s="10"/>
      <c r="O102" s="10"/>
      <c r="P102" s="10"/>
      <c r="Q102" s="10"/>
      <c r="R102" s="49"/>
      <c r="S102" s="10"/>
      <c r="T102" s="10"/>
      <c r="U102" s="10"/>
      <c r="V102" s="50"/>
      <c r="W102" s="10"/>
      <c r="X102" s="10"/>
      <c r="Y102" s="10"/>
      <c r="Z102" s="10"/>
      <c r="AA102" s="10"/>
    </row>
    <row r="103" spans="1:27" ht="63.75" hidden="1" customHeight="1" outlineLevel="1" x14ac:dyDescent="0.25">
      <c r="A103" s="33"/>
      <c r="B103" s="42"/>
      <c r="C103" s="38" t="s">
        <v>214</v>
      </c>
      <c r="D103" s="39" t="s">
        <v>57</v>
      </c>
      <c r="E103" s="15">
        <v>1</v>
      </c>
      <c r="F103" s="15">
        <v>1</v>
      </c>
      <c r="G103" s="33" t="s">
        <v>27</v>
      </c>
      <c r="H103" s="106"/>
      <c r="I103" s="68">
        <v>279</v>
      </c>
      <c r="J103" s="67">
        <v>462</v>
      </c>
      <c r="K103" s="17">
        <f t="shared" si="23"/>
        <v>-183</v>
      </c>
      <c r="L103" s="108"/>
      <c r="M103" s="67">
        <v>462</v>
      </c>
      <c r="N103" s="10"/>
      <c r="O103" s="10"/>
      <c r="P103" s="10"/>
      <c r="Q103" s="10"/>
      <c r="R103" s="49"/>
      <c r="S103" s="10"/>
      <c r="T103" s="10"/>
      <c r="U103" s="10"/>
      <c r="V103" s="50"/>
      <c r="W103" s="10"/>
      <c r="X103" s="10"/>
      <c r="Y103" s="10"/>
      <c r="Z103" s="10"/>
      <c r="AA103" s="10"/>
    </row>
    <row r="104" spans="1:27" ht="51" hidden="1" customHeight="1" outlineLevel="1" x14ac:dyDescent="0.25">
      <c r="A104" s="33"/>
      <c r="B104" s="42"/>
      <c r="C104" s="38" t="s">
        <v>215</v>
      </c>
      <c r="D104" s="39" t="s">
        <v>57</v>
      </c>
      <c r="E104" s="15">
        <v>1</v>
      </c>
      <c r="F104" s="15">
        <v>1</v>
      </c>
      <c r="G104" s="33" t="s">
        <v>27</v>
      </c>
      <c r="H104" s="106"/>
      <c r="I104" s="68">
        <v>252</v>
      </c>
      <c r="J104" s="67">
        <v>355</v>
      </c>
      <c r="K104" s="17">
        <f t="shared" si="23"/>
        <v>-103</v>
      </c>
      <c r="L104" s="108"/>
      <c r="M104" s="67">
        <v>355</v>
      </c>
      <c r="N104" s="10"/>
      <c r="O104" s="10"/>
      <c r="P104" s="10"/>
      <c r="Q104" s="10"/>
      <c r="R104" s="49"/>
      <c r="S104" s="10"/>
      <c r="T104" s="10"/>
      <c r="U104" s="10"/>
      <c r="V104" s="50"/>
      <c r="W104" s="10"/>
      <c r="X104" s="10"/>
      <c r="Y104" s="10"/>
      <c r="Z104" s="10"/>
      <c r="AA104" s="10"/>
    </row>
    <row r="105" spans="1:27" collapsed="1" x14ac:dyDescent="0.25">
      <c r="A105" s="33">
        <v>7</v>
      </c>
      <c r="B105" s="42"/>
      <c r="C105" s="1" t="s">
        <v>59</v>
      </c>
      <c r="D105" s="36" t="s">
        <v>31</v>
      </c>
      <c r="E105" s="59">
        <f t="shared" ref="E105" si="27">E106+E121+E124</f>
        <v>800</v>
      </c>
      <c r="F105" s="59">
        <v>782</v>
      </c>
      <c r="G105" s="59"/>
      <c r="H105" s="106"/>
      <c r="I105" s="59">
        <f>I106+I121+I124</f>
        <v>82890</v>
      </c>
      <c r="J105" s="59">
        <f>J106+J121+J124</f>
        <v>40390</v>
      </c>
      <c r="K105" s="59">
        <f t="shared" ref="K105" si="28">K106+K121+K124</f>
        <v>42500</v>
      </c>
      <c r="L105" s="108"/>
      <c r="M105" s="59">
        <f>M106+M121+M124</f>
        <v>40390</v>
      </c>
      <c r="N105" s="10"/>
      <c r="O105" s="10"/>
      <c r="P105" s="10"/>
      <c r="Q105" s="10"/>
      <c r="R105" s="49"/>
      <c r="S105" s="10"/>
      <c r="T105" s="10"/>
      <c r="U105" s="10"/>
      <c r="V105" s="50"/>
      <c r="W105" s="10"/>
      <c r="X105" s="10"/>
      <c r="Y105" s="10"/>
      <c r="Z105" s="10"/>
      <c r="AA105" s="10"/>
    </row>
    <row r="106" spans="1:27" ht="25.5" hidden="1" customHeight="1" outlineLevel="1" x14ac:dyDescent="0.25">
      <c r="A106" s="33"/>
      <c r="B106" s="42"/>
      <c r="C106" s="43" t="s">
        <v>60</v>
      </c>
      <c r="D106" s="44" t="s">
        <v>61</v>
      </c>
      <c r="E106" s="45">
        <f>SUM(E107:E120)</f>
        <v>743</v>
      </c>
      <c r="F106" s="64">
        <v>743</v>
      </c>
      <c r="G106" s="45"/>
      <c r="H106" s="106"/>
      <c r="I106" s="64">
        <f>SUM(I107:I120)</f>
        <v>35010</v>
      </c>
      <c r="J106" s="64">
        <f>SUM(J107:J120)</f>
        <v>35159</v>
      </c>
      <c r="K106" s="64">
        <f t="shared" ref="K106" si="29">SUM(K107:K120)</f>
        <v>-149</v>
      </c>
      <c r="L106" s="108"/>
      <c r="M106" s="64">
        <f>SUM(M107:M120)</f>
        <v>35159</v>
      </c>
      <c r="N106" s="10"/>
      <c r="O106" s="10"/>
      <c r="P106" s="10"/>
      <c r="Q106" s="10"/>
      <c r="R106" s="49"/>
      <c r="S106" s="10"/>
      <c r="T106" s="10"/>
      <c r="U106" s="10"/>
      <c r="V106" s="50"/>
      <c r="W106" s="10"/>
      <c r="X106" s="10"/>
      <c r="Y106" s="10"/>
      <c r="Z106" s="10"/>
      <c r="AA106" s="10"/>
    </row>
    <row r="107" spans="1:27" ht="12.75" hidden="1" customHeight="1" outlineLevel="1" x14ac:dyDescent="0.25">
      <c r="A107" s="33"/>
      <c r="B107" s="42"/>
      <c r="C107" s="38" t="s">
        <v>62</v>
      </c>
      <c r="D107" s="39" t="s">
        <v>31</v>
      </c>
      <c r="E107" s="15">
        <v>220</v>
      </c>
      <c r="F107" s="15">
        <v>220</v>
      </c>
      <c r="G107" s="33" t="s">
        <v>27</v>
      </c>
      <c r="H107" s="106"/>
      <c r="I107" s="68">
        <v>2200</v>
      </c>
      <c r="J107" s="67">
        <v>2146</v>
      </c>
      <c r="K107" s="17">
        <f t="shared" ref="K107:K130" si="30">I107-J107</f>
        <v>54</v>
      </c>
      <c r="L107" s="108"/>
      <c r="M107" s="67">
        <v>2146</v>
      </c>
      <c r="N107" s="10"/>
      <c r="O107" s="10"/>
      <c r="P107" s="10"/>
      <c r="Q107" s="10"/>
      <c r="R107" s="49"/>
      <c r="S107" s="10"/>
      <c r="T107" s="10"/>
      <c r="U107" s="10"/>
      <c r="V107" s="50"/>
      <c r="W107" s="10"/>
      <c r="X107" s="10"/>
      <c r="Y107" s="10"/>
      <c r="Z107" s="10"/>
      <c r="AA107" s="10"/>
    </row>
    <row r="108" spans="1:27" ht="12.75" hidden="1" customHeight="1" outlineLevel="1" x14ac:dyDescent="0.25">
      <c r="A108" s="33"/>
      <c r="B108" s="42"/>
      <c r="C108" s="38" t="s">
        <v>63</v>
      </c>
      <c r="D108" s="39" t="s">
        <v>31</v>
      </c>
      <c r="E108" s="15">
        <v>80</v>
      </c>
      <c r="F108" s="15">
        <v>80</v>
      </c>
      <c r="G108" s="33" t="s">
        <v>27</v>
      </c>
      <c r="H108" s="106"/>
      <c r="I108" s="68">
        <v>1200</v>
      </c>
      <c r="J108" s="67">
        <v>1224</v>
      </c>
      <c r="K108" s="17">
        <f t="shared" si="30"/>
        <v>-24</v>
      </c>
      <c r="L108" s="108"/>
      <c r="M108" s="67">
        <v>1224</v>
      </c>
      <c r="N108" s="10"/>
      <c r="O108" s="10"/>
      <c r="P108" s="10"/>
      <c r="Q108" s="10"/>
      <c r="R108" s="49"/>
      <c r="S108" s="10"/>
      <c r="T108" s="10"/>
      <c r="U108" s="10"/>
      <c r="V108" s="50"/>
      <c r="W108" s="10"/>
      <c r="X108" s="10"/>
      <c r="Y108" s="10"/>
      <c r="Z108" s="10"/>
      <c r="AA108" s="10"/>
    </row>
    <row r="109" spans="1:27" ht="12.75" hidden="1" customHeight="1" outlineLevel="1" x14ac:dyDescent="0.25">
      <c r="A109" s="33"/>
      <c r="B109" s="42"/>
      <c r="C109" s="38" t="s">
        <v>64</v>
      </c>
      <c r="D109" s="39" t="s">
        <v>31</v>
      </c>
      <c r="E109" s="15">
        <v>200</v>
      </c>
      <c r="F109" s="15">
        <v>200</v>
      </c>
      <c r="G109" s="33" t="s">
        <v>27</v>
      </c>
      <c r="H109" s="106"/>
      <c r="I109" s="68">
        <v>4000</v>
      </c>
      <c r="J109" s="67">
        <v>4000</v>
      </c>
      <c r="K109" s="17">
        <f t="shared" si="30"/>
        <v>0</v>
      </c>
      <c r="L109" s="108"/>
      <c r="M109" s="67">
        <v>4000</v>
      </c>
      <c r="N109" s="10"/>
      <c r="O109" s="10"/>
      <c r="P109" s="10"/>
      <c r="Q109" s="10"/>
      <c r="R109" s="49"/>
      <c r="S109" s="10"/>
      <c r="T109" s="10"/>
      <c r="U109" s="10"/>
      <c r="V109" s="50"/>
      <c r="W109" s="10"/>
      <c r="X109" s="10"/>
      <c r="Y109" s="10"/>
      <c r="Z109" s="10"/>
      <c r="AA109" s="10"/>
    </row>
    <row r="110" spans="1:27" ht="12.75" hidden="1" customHeight="1" outlineLevel="1" x14ac:dyDescent="0.25">
      <c r="A110" s="33"/>
      <c r="B110" s="42"/>
      <c r="C110" s="38" t="s">
        <v>65</v>
      </c>
      <c r="D110" s="39" t="s">
        <v>31</v>
      </c>
      <c r="E110" s="15">
        <v>4</v>
      </c>
      <c r="F110" s="15">
        <v>4</v>
      </c>
      <c r="G110" s="33" t="s">
        <v>27</v>
      </c>
      <c r="H110" s="106"/>
      <c r="I110" s="68">
        <v>464</v>
      </c>
      <c r="J110" s="67">
        <v>463</v>
      </c>
      <c r="K110" s="17">
        <f t="shared" si="30"/>
        <v>1</v>
      </c>
      <c r="L110" s="108"/>
      <c r="M110" s="67">
        <v>463</v>
      </c>
      <c r="N110" s="10"/>
      <c r="O110" s="10"/>
      <c r="P110" s="10"/>
      <c r="Q110" s="10"/>
      <c r="R110" s="49"/>
      <c r="S110" s="10"/>
      <c r="T110" s="10"/>
      <c r="U110" s="10"/>
      <c r="V110" s="50"/>
      <c r="W110" s="10"/>
      <c r="X110" s="10"/>
      <c r="Y110" s="10"/>
      <c r="Z110" s="10"/>
      <c r="AA110" s="10"/>
    </row>
    <row r="111" spans="1:27" ht="12.75" hidden="1" customHeight="1" outlineLevel="1" x14ac:dyDescent="0.25">
      <c r="A111" s="33"/>
      <c r="B111" s="42"/>
      <c r="C111" s="38" t="s">
        <v>66</v>
      </c>
      <c r="D111" s="39" t="s">
        <v>31</v>
      </c>
      <c r="E111" s="15">
        <v>100</v>
      </c>
      <c r="F111" s="15">
        <v>100</v>
      </c>
      <c r="G111" s="33" t="s">
        <v>27</v>
      </c>
      <c r="H111" s="106"/>
      <c r="I111" s="68">
        <v>3300</v>
      </c>
      <c r="J111" s="67">
        <v>3300</v>
      </c>
      <c r="K111" s="17">
        <f t="shared" si="30"/>
        <v>0</v>
      </c>
      <c r="L111" s="108"/>
      <c r="M111" s="67">
        <v>3300</v>
      </c>
      <c r="N111" s="10"/>
      <c r="O111" s="10"/>
      <c r="P111" s="10"/>
      <c r="Q111" s="10"/>
      <c r="R111" s="49"/>
      <c r="S111" s="10"/>
      <c r="T111" s="10"/>
      <c r="U111" s="10"/>
      <c r="V111" s="50"/>
      <c r="W111" s="10"/>
      <c r="X111" s="10"/>
      <c r="Y111" s="10"/>
      <c r="Z111" s="10"/>
      <c r="AA111" s="10"/>
    </row>
    <row r="112" spans="1:27" ht="12.75" hidden="1" customHeight="1" outlineLevel="1" x14ac:dyDescent="0.25">
      <c r="A112" s="33"/>
      <c r="B112" s="42"/>
      <c r="C112" s="38" t="s">
        <v>67</v>
      </c>
      <c r="D112" s="39" t="s">
        <v>31</v>
      </c>
      <c r="E112" s="15">
        <v>70</v>
      </c>
      <c r="F112" s="15">
        <v>70</v>
      </c>
      <c r="G112" s="33" t="s">
        <v>27</v>
      </c>
      <c r="H112" s="106"/>
      <c r="I112" s="68">
        <v>4130</v>
      </c>
      <c r="J112" s="67">
        <v>4130</v>
      </c>
      <c r="K112" s="17">
        <f t="shared" si="30"/>
        <v>0</v>
      </c>
      <c r="L112" s="108"/>
      <c r="M112" s="67">
        <v>4130</v>
      </c>
      <c r="N112" s="10"/>
      <c r="O112" s="10"/>
      <c r="P112" s="10"/>
      <c r="Q112" s="10"/>
      <c r="R112" s="49"/>
      <c r="S112" s="10"/>
      <c r="T112" s="10"/>
      <c r="U112" s="10"/>
      <c r="V112" s="50"/>
      <c r="W112" s="10"/>
      <c r="X112" s="10"/>
      <c r="Y112" s="10"/>
      <c r="Z112" s="10"/>
      <c r="AA112" s="10"/>
    </row>
    <row r="113" spans="1:27" ht="12.75" hidden="1" customHeight="1" outlineLevel="1" x14ac:dyDescent="0.25">
      <c r="A113" s="33"/>
      <c r="B113" s="42"/>
      <c r="C113" s="38" t="s">
        <v>68</v>
      </c>
      <c r="D113" s="39" t="s">
        <v>31</v>
      </c>
      <c r="E113" s="15">
        <v>20</v>
      </c>
      <c r="F113" s="15">
        <v>20</v>
      </c>
      <c r="G113" s="33" t="s">
        <v>27</v>
      </c>
      <c r="H113" s="106"/>
      <c r="I113" s="68">
        <v>1460</v>
      </c>
      <c r="J113" s="67">
        <v>1628</v>
      </c>
      <c r="K113" s="17">
        <f t="shared" si="30"/>
        <v>-168</v>
      </c>
      <c r="L113" s="108"/>
      <c r="M113" s="67">
        <v>1628</v>
      </c>
      <c r="N113" s="10"/>
      <c r="O113" s="10"/>
      <c r="P113" s="10"/>
      <c r="Q113" s="10"/>
      <c r="R113" s="49"/>
      <c r="S113" s="10"/>
      <c r="T113" s="10"/>
      <c r="U113" s="10"/>
      <c r="V113" s="50"/>
      <c r="W113" s="10"/>
      <c r="X113" s="10"/>
      <c r="Y113" s="10"/>
      <c r="Z113" s="10"/>
      <c r="AA113" s="10"/>
    </row>
    <row r="114" spans="1:27" ht="12.75" hidden="1" customHeight="1" outlineLevel="1" x14ac:dyDescent="0.25">
      <c r="A114" s="33"/>
      <c r="B114" s="42"/>
      <c r="C114" s="38" t="s">
        <v>69</v>
      </c>
      <c r="D114" s="39" t="s">
        <v>31</v>
      </c>
      <c r="E114" s="15">
        <v>35</v>
      </c>
      <c r="F114" s="15">
        <v>35</v>
      </c>
      <c r="G114" s="33" t="s">
        <v>27</v>
      </c>
      <c r="H114" s="106"/>
      <c r="I114" s="68">
        <v>5110</v>
      </c>
      <c r="J114" s="67">
        <v>5124</v>
      </c>
      <c r="K114" s="17">
        <f t="shared" si="30"/>
        <v>-14</v>
      </c>
      <c r="L114" s="108"/>
      <c r="M114" s="67">
        <v>5124</v>
      </c>
      <c r="N114" s="10"/>
      <c r="O114" s="10"/>
      <c r="P114" s="10"/>
      <c r="Q114" s="10"/>
      <c r="R114" s="49"/>
      <c r="S114" s="10"/>
      <c r="T114" s="10"/>
      <c r="U114" s="10"/>
      <c r="V114" s="50"/>
      <c r="W114" s="10"/>
      <c r="X114" s="10"/>
      <c r="Y114" s="10"/>
      <c r="Z114" s="10"/>
      <c r="AA114" s="10"/>
    </row>
    <row r="115" spans="1:27" ht="12.75" hidden="1" customHeight="1" outlineLevel="1" x14ac:dyDescent="0.25">
      <c r="A115" s="33"/>
      <c r="B115" s="42"/>
      <c r="C115" s="38" t="s">
        <v>70</v>
      </c>
      <c r="D115" s="39" t="s">
        <v>31</v>
      </c>
      <c r="E115" s="15">
        <v>5</v>
      </c>
      <c r="F115" s="15">
        <v>5</v>
      </c>
      <c r="G115" s="33" t="s">
        <v>27</v>
      </c>
      <c r="H115" s="106"/>
      <c r="I115" s="68">
        <v>1995</v>
      </c>
      <c r="J115" s="67">
        <v>1993</v>
      </c>
      <c r="K115" s="17">
        <f t="shared" si="30"/>
        <v>2</v>
      </c>
      <c r="L115" s="108"/>
      <c r="M115" s="67">
        <v>1993</v>
      </c>
      <c r="N115" s="10"/>
      <c r="O115" s="10"/>
      <c r="P115" s="10"/>
      <c r="Q115" s="10"/>
      <c r="R115" s="49"/>
      <c r="S115" s="10"/>
      <c r="T115" s="10"/>
      <c r="U115" s="10"/>
      <c r="V115" s="50"/>
      <c r="W115" s="10"/>
      <c r="X115" s="10"/>
      <c r="Y115" s="10"/>
      <c r="Z115" s="10"/>
      <c r="AA115" s="10"/>
    </row>
    <row r="116" spans="1:27" ht="12.75" hidden="1" customHeight="1" outlineLevel="1" x14ac:dyDescent="0.25">
      <c r="A116" s="33"/>
      <c r="B116" s="42"/>
      <c r="C116" s="38" t="s">
        <v>71</v>
      </c>
      <c r="D116" s="39" t="s">
        <v>31</v>
      </c>
      <c r="E116" s="15">
        <v>2</v>
      </c>
      <c r="F116" s="15">
        <v>2</v>
      </c>
      <c r="G116" s="33" t="s">
        <v>27</v>
      </c>
      <c r="H116" s="106"/>
      <c r="I116" s="68">
        <v>1320</v>
      </c>
      <c r="J116" s="67">
        <v>1320</v>
      </c>
      <c r="K116" s="17">
        <f t="shared" si="30"/>
        <v>0</v>
      </c>
      <c r="L116" s="108"/>
      <c r="M116" s="67">
        <v>1320</v>
      </c>
      <c r="N116" s="10"/>
      <c r="O116" s="10"/>
      <c r="P116" s="10"/>
      <c r="Q116" s="10"/>
      <c r="R116" s="49"/>
      <c r="S116" s="10"/>
      <c r="T116" s="10"/>
      <c r="U116" s="10"/>
      <c r="V116" s="50"/>
      <c r="W116" s="10"/>
      <c r="X116" s="10"/>
      <c r="Y116" s="10"/>
      <c r="Z116" s="10"/>
      <c r="AA116" s="10"/>
    </row>
    <row r="117" spans="1:27" ht="12.75" hidden="1" customHeight="1" outlineLevel="1" x14ac:dyDescent="0.25">
      <c r="A117" s="33"/>
      <c r="B117" s="42"/>
      <c r="C117" s="38" t="s">
        <v>72</v>
      </c>
      <c r="D117" s="39" t="s">
        <v>31</v>
      </c>
      <c r="E117" s="15">
        <v>2</v>
      </c>
      <c r="F117" s="15">
        <v>2</v>
      </c>
      <c r="G117" s="33" t="s">
        <v>27</v>
      </c>
      <c r="H117" s="106"/>
      <c r="I117" s="68">
        <v>1896</v>
      </c>
      <c r="J117" s="67">
        <v>1896</v>
      </c>
      <c r="K117" s="17">
        <f t="shared" si="30"/>
        <v>0</v>
      </c>
      <c r="L117" s="108"/>
      <c r="M117" s="67">
        <v>1896</v>
      </c>
      <c r="N117" s="10"/>
      <c r="O117" s="10"/>
      <c r="P117" s="10"/>
      <c r="Q117" s="10"/>
      <c r="R117" s="49"/>
      <c r="S117" s="10"/>
      <c r="T117" s="10"/>
      <c r="U117" s="10"/>
      <c r="V117" s="50"/>
      <c r="W117" s="10"/>
      <c r="X117" s="10"/>
      <c r="Y117" s="10"/>
      <c r="Z117" s="10"/>
      <c r="AA117" s="10"/>
    </row>
    <row r="118" spans="1:27" ht="12.75" hidden="1" customHeight="1" outlineLevel="1" x14ac:dyDescent="0.25">
      <c r="A118" s="33"/>
      <c r="B118" s="42"/>
      <c r="C118" s="38" t="s">
        <v>73</v>
      </c>
      <c r="D118" s="39" t="s">
        <v>31</v>
      </c>
      <c r="E118" s="15">
        <v>2</v>
      </c>
      <c r="F118" s="15">
        <v>2</v>
      </c>
      <c r="G118" s="33" t="s">
        <v>27</v>
      </c>
      <c r="H118" s="106"/>
      <c r="I118" s="68">
        <v>1700</v>
      </c>
      <c r="J118" s="67">
        <v>1700</v>
      </c>
      <c r="K118" s="17">
        <f t="shared" si="30"/>
        <v>0</v>
      </c>
      <c r="L118" s="108"/>
      <c r="M118" s="67">
        <v>1700</v>
      </c>
      <c r="N118" s="10"/>
      <c r="O118" s="10"/>
      <c r="P118" s="10"/>
      <c r="Q118" s="10"/>
      <c r="R118" s="49"/>
      <c r="S118" s="10"/>
      <c r="T118" s="10"/>
      <c r="U118" s="10"/>
      <c r="V118" s="50"/>
      <c r="W118" s="10"/>
      <c r="X118" s="10"/>
      <c r="Y118" s="10"/>
      <c r="Z118" s="10"/>
      <c r="AA118" s="10"/>
    </row>
    <row r="119" spans="1:27" ht="12.75" hidden="1" customHeight="1" outlineLevel="1" x14ac:dyDescent="0.25">
      <c r="A119" s="33"/>
      <c r="B119" s="42"/>
      <c r="C119" s="38" t="s">
        <v>74</v>
      </c>
      <c r="D119" s="39" t="s">
        <v>31</v>
      </c>
      <c r="E119" s="15">
        <v>2</v>
      </c>
      <c r="F119" s="15">
        <v>2</v>
      </c>
      <c r="G119" s="33" t="s">
        <v>27</v>
      </c>
      <c r="H119" s="106"/>
      <c r="I119" s="68">
        <v>3672</v>
      </c>
      <c r="J119" s="67">
        <v>3672</v>
      </c>
      <c r="K119" s="17">
        <f t="shared" si="30"/>
        <v>0</v>
      </c>
      <c r="L119" s="108"/>
      <c r="M119" s="67">
        <v>3672</v>
      </c>
      <c r="N119" s="10"/>
      <c r="O119" s="10"/>
      <c r="P119" s="10"/>
      <c r="Q119" s="10"/>
      <c r="R119" s="49"/>
      <c r="S119" s="10"/>
      <c r="T119" s="10"/>
      <c r="U119" s="10"/>
      <c r="V119" s="50"/>
      <c r="W119" s="10"/>
      <c r="X119" s="10"/>
      <c r="Y119" s="10"/>
      <c r="Z119" s="10"/>
      <c r="AA119" s="10"/>
    </row>
    <row r="120" spans="1:27" ht="12.75" hidden="1" customHeight="1" outlineLevel="1" x14ac:dyDescent="0.25">
      <c r="A120" s="33"/>
      <c r="B120" s="42"/>
      <c r="C120" s="38" t="s">
        <v>75</v>
      </c>
      <c r="D120" s="39" t="s">
        <v>31</v>
      </c>
      <c r="E120" s="15">
        <v>1</v>
      </c>
      <c r="F120" s="15">
        <v>1</v>
      </c>
      <c r="G120" s="33" t="s">
        <v>27</v>
      </c>
      <c r="H120" s="106"/>
      <c r="I120" s="68">
        <v>2563</v>
      </c>
      <c r="J120" s="67">
        <v>2563</v>
      </c>
      <c r="K120" s="17">
        <f t="shared" si="30"/>
        <v>0</v>
      </c>
      <c r="L120" s="108"/>
      <c r="M120" s="67">
        <v>2563</v>
      </c>
      <c r="N120" s="10"/>
      <c r="O120" s="10"/>
      <c r="P120" s="10"/>
      <c r="Q120" s="10"/>
      <c r="R120" s="49"/>
      <c r="S120" s="10"/>
      <c r="T120" s="10"/>
      <c r="U120" s="10"/>
      <c r="V120" s="50"/>
      <c r="W120" s="10"/>
      <c r="X120" s="10"/>
      <c r="Y120" s="10"/>
      <c r="Z120" s="10"/>
      <c r="AA120" s="10"/>
    </row>
    <row r="121" spans="1:27" ht="12.75" hidden="1" customHeight="1" outlineLevel="1" x14ac:dyDescent="0.25">
      <c r="A121" s="33"/>
      <c r="B121" s="42"/>
      <c r="C121" s="43" t="s">
        <v>76</v>
      </c>
      <c r="D121" s="44" t="s">
        <v>31</v>
      </c>
      <c r="E121" s="45">
        <v>4</v>
      </c>
      <c r="F121" s="45">
        <v>0</v>
      </c>
      <c r="G121" s="45">
        <v>0</v>
      </c>
      <c r="H121" s="106"/>
      <c r="I121" s="45">
        <f>SUM(I122:I123)</f>
        <v>18040</v>
      </c>
      <c r="J121" s="45">
        <f>SUM(J122:J123)</f>
        <v>0</v>
      </c>
      <c r="K121" s="45">
        <f t="shared" ref="K121" si="31">SUM(K122:K123)</f>
        <v>18040</v>
      </c>
      <c r="L121" s="108"/>
      <c r="M121" s="45">
        <f>SUM(M122:M123)</f>
        <v>0</v>
      </c>
      <c r="N121" s="10"/>
      <c r="O121" s="10"/>
      <c r="P121" s="10"/>
      <c r="Q121" s="10"/>
      <c r="R121" s="49"/>
      <c r="S121" s="10"/>
      <c r="T121" s="10"/>
      <c r="U121" s="10"/>
      <c r="V121" s="50"/>
      <c r="W121" s="10"/>
      <c r="X121" s="10"/>
      <c r="Y121" s="10"/>
      <c r="Z121" s="10"/>
      <c r="AA121" s="10"/>
    </row>
    <row r="122" spans="1:27" ht="12.75" hidden="1" customHeight="1" outlineLevel="1" x14ac:dyDescent="0.25">
      <c r="A122" s="33"/>
      <c r="B122" s="42"/>
      <c r="C122" s="38" t="s">
        <v>77</v>
      </c>
      <c r="D122" s="39" t="s">
        <v>31</v>
      </c>
      <c r="E122" s="15">
        <v>2</v>
      </c>
      <c r="F122" s="15"/>
      <c r="G122" s="33" t="s">
        <v>27</v>
      </c>
      <c r="H122" s="106"/>
      <c r="I122" s="68">
        <v>6074</v>
      </c>
      <c r="J122" s="67"/>
      <c r="K122" s="17">
        <f t="shared" si="30"/>
        <v>6074</v>
      </c>
      <c r="L122" s="108"/>
      <c r="M122" s="67"/>
      <c r="N122" s="10"/>
      <c r="O122" s="10"/>
      <c r="P122" s="10"/>
      <c r="Q122" s="10"/>
      <c r="R122" s="49"/>
      <c r="S122" s="10"/>
      <c r="T122" s="10"/>
      <c r="U122" s="10"/>
      <c r="V122" s="50"/>
      <c r="W122" s="10"/>
      <c r="X122" s="10"/>
      <c r="Y122" s="10"/>
      <c r="Z122" s="10"/>
      <c r="AA122" s="10"/>
    </row>
    <row r="123" spans="1:27" ht="12.75" hidden="1" customHeight="1" outlineLevel="1" x14ac:dyDescent="0.25">
      <c r="A123" s="33"/>
      <c r="B123" s="42"/>
      <c r="C123" s="38" t="s">
        <v>78</v>
      </c>
      <c r="D123" s="39" t="s">
        <v>31</v>
      </c>
      <c r="E123" s="15">
        <v>2</v>
      </c>
      <c r="F123" s="15"/>
      <c r="G123" s="33" t="s">
        <v>27</v>
      </c>
      <c r="H123" s="106"/>
      <c r="I123" s="68">
        <v>11966</v>
      </c>
      <c r="J123" s="67"/>
      <c r="K123" s="17">
        <f t="shared" si="30"/>
        <v>11966</v>
      </c>
      <c r="L123" s="108"/>
      <c r="M123" s="67"/>
      <c r="N123" s="10"/>
      <c r="O123" s="10"/>
      <c r="P123" s="10"/>
      <c r="Q123" s="10"/>
      <c r="R123" s="49"/>
      <c r="S123" s="10"/>
      <c r="T123" s="10"/>
      <c r="U123" s="10"/>
      <c r="V123" s="50"/>
      <c r="W123" s="10"/>
      <c r="X123" s="10"/>
      <c r="Y123" s="10"/>
      <c r="Z123" s="10"/>
      <c r="AA123" s="10"/>
    </row>
    <row r="124" spans="1:27" ht="12.75" hidden="1" customHeight="1" outlineLevel="1" x14ac:dyDescent="0.25">
      <c r="A124" s="33"/>
      <c r="B124" s="42"/>
      <c r="C124" s="43" t="s">
        <v>32</v>
      </c>
      <c r="D124" s="44" t="s">
        <v>31</v>
      </c>
      <c r="E124" s="45">
        <f>SUM(E125:E130)</f>
        <v>53</v>
      </c>
      <c r="F124" s="64">
        <v>39</v>
      </c>
      <c r="G124" s="45"/>
      <c r="H124" s="106"/>
      <c r="I124" s="64">
        <f>SUM(I125:I130)</f>
        <v>29840</v>
      </c>
      <c r="J124" s="64">
        <f>SUM(J125:J130)</f>
        <v>5231</v>
      </c>
      <c r="K124" s="64">
        <f>SUM(K125:K130)</f>
        <v>24609</v>
      </c>
      <c r="L124" s="108"/>
      <c r="M124" s="64">
        <f>SUM(M125:M130)</f>
        <v>5231</v>
      </c>
      <c r="N124" s="10"/>
      <c r="O124" s="10"/>
      <c r="P124" s="10"/>
      <c r="Q124" s="10"/>
      <c r="R124" s="49"/>
      <c r="S124" s="10"/>
      <c r="T124" s="10"/>
      <c r="U124" s="10"/>
      <c r="V124" s="50"/>
      <c r="W124" s="10"/>
      <c r="X124" s="10"/>
      <c r="Y124" s="10"/>
      <c r="Z124" s="10"/>
      <c r="AA124" s="10"/>
    </row>
    <row r="125" spans="1:27" ht="12.75" hidden="1" customHeight="1" outlineLevel="1" x14ac:dyDescent="0.25">
      <c r="A125" s="33"/>
      <c r="B125" s="42"/>
      <c r="C125" s="38" t="s">
        <v>79</v>
      </c>
      <c r="D125" s="39" t="s">
        <v>31</v>
      </c>
      <c r="E125" s="15">
        <v>1</v>
      </c>
      <c r="F125" s="45"/>
      <c r="G125" s="33" t="s">
        <v>27</v>
      </c>
      <c r="H125" s="106"/>
      <c r="I125" s="67">
        <v>1180</v>
      </c>
      <c r="J125" s="67"/>
      <c r="K125" s="17">
        <f t="shared" si="30"/>
        <v>1180</v>
      </c>
      <c r="L125" s="108"/>
      <c r="M125" s="67"/>
      <c r="N125" s="10"/>
      <c r="O125" s="10"/>
      <c r="P125" s="10"/>
      <c r="Q125" s="10"/>
      <c r="R125" s="49"/>
      <c r="S125" s="10"/>
      <c r="T125" s="10"/>
      <c r="U125" s="10"/>
      <c r="V125" s="50"/>
      <c r="W125" s="10"/>
      <c r="X125" s="10"/>
      <c r="Y125" s="10"/>
      <c r="Z125" s="10"/>
      <c r="AA125" s="10"/>
    </row>
    <row r="126" spans="1:27" ht="51" hidden="1" customHeight="1" outlineLevel="1" x14ac:dyDescent="0.25">
      <c r="A126" s="33"/>
      <c r="B126" s="42"/>
      <c r="C126" s="38" t="s">
        <v>80</v>
      </c>
      <c r="D126" s="39" t="s">
        <v>31</v>
      </c>
      <c r="E126" s="60">
        <v>17</v>
      </c>
      <c r="F126" s="60">
        <v>17</v>
      </c>
      <c r="G126" s="33" t="s">
        <v>27</v>
      </c>
      <c r="H126" s="106"/>
      <c r="I126" s="68">
        <v>5100</v>
      </c>
      <c r="J126" s="67">
        <v>2402</v>
      </c>
      <c r="K126" s="17">
        <f t="shared" si="30"/>
        <v>2698</v>
      </c>
      <c r="L126" s="108"/>
      <c r="M126" s="67">
        <v>2402</v>
      </c>
      <c r="N126" s="10"/>
      <c r="O126" s="10"/>
      <c r="P126" s="10"/>
      <c r="Q126" s="10"/>
      <c r="R126" s="49"/>
      <c r="S126" s="10"/>
      <c r="T126" s="10"/>
      <c r="U126" s="10"/>
      <c r="V126" s="50"/>
      <c r="W126" s="10"/>
      <c r="X126" s="10"/>
      <c r="Y126" s="10"/>
      <c r="Z126" s="10"/>
      <c r="AA126" s="10"/>
    </row>
    <row r="127" spans="1:27" ht="51" hidden="1" customHeight="1" outlineLevel="1" x14ac:dyDescent="0.25">
      <c r="A127" s="33"/>
      <c r="B127" s="42"/>
      <c r="C127" s="38" t="s">
        <v>81</v>
      </c>
      <c r="D127" s="39" t="s">
        <v>31</v>
      </c>
      <c r="E127" s="60">
        <v>15</v>
      </c>
      <c r="F127" s="60">
        <v>15</v>
      </c>
      <c r="G127" s="33" t="s">
        <v>27</v>
      </c>
      <c r="H127" s="106"/>
      <c r="I127" s="68">
        <v>5265</v>
      </c>
      <c r="J127" s="67">
        <v>2025</v>
      </c>
      <c r="K127" s="17">
        <f t="shared" si="30"/>
        <v>3240</v>
      </c>
      <c r="L127" s="108"/>
      <c r="M127" s="67">
        <v>2025</v>
      </c>
      <c r="N127" s="10"/>
      <c r="O127" s="10"/>
      <c r="P127" s="10"/>
      <c r="Q127" s="10"/>
      <c r="R127" s="49"/>
      <c r="S127" s="10"/>
      <c r="T127" s="10"/>
      <c r="U127" s="10"/>
      <c r="V127" s="50"/>
      <c r="W127" s="10"/>
      <c r="X127" s="10"/>
      <c r="Y127" s="10"/>
      <c r="Z127" s="10"/>
      <c r="AA127" s="10"/>
    </row>
    <row r="128" spans="1:27" ht="51" hidden="1" customHeight="1" outlineLevel="1" x14ac:dyDescent="0.25">
      <c r="A128" s="33"/>
      <c r="B128" s="42"/>
      <c r="C128" s="38" t="s">
        <v>33</v>
      </c>
      <c r="D128" s="61" t="s">
        <v>31</v>
      </c>
      <c r="E128" s="15">
        <v>7</v>
      </c>
      <c r="F128" s="60">
        <v>7</v>
      </c>
      <c r="G128" s="62" t="s">
        <v>27</v>
      </c>
      <c r="H128" s="106"/>
      <c r="I128" s="15">
        <v>1043</v>
      </c>
      <c r="J128" s="67">
        <v>804</v>
      </c>
      <c r="K128" s="17">
        <f t="shared" si="30"/>
        <v>239</v>
      </c>
      <c r="L128" s="108"/>
      <c r="M128" s="67">
        <v>804</v>
      </c>
      <c r="N128" s="10"/>
      <c r="O128" s="10"/>
      <c r="P128" s="10"/>
      <c r="Q128" s="10"/>
      <c r="R128" s="49"/>
      <c r="S128" s="10"/>
      <c r="T128" s="10"/>
      <c r="U128" s="10"/>
      <c r="V128" s="50"/>
      <c r="W128" s="10"/>
      <c r="X128" s="10"/>
      <c r="Y128" s="10"/>
      <c r="Z128" s="10"/>
      <c r="AA128" s="10"/>
    </row>
    <row r="129" spans="1:27" ht="12.75" hidden="1" customHeight="1" outlineLevel="1" x14ac:dyDescent="0.25">
      <c r="A129" s="33"/>
      <c r="B129" s="42"/>
      <c r="C129" s="38" t="s">
        <v>82</v>
      </c>
      <c r="D129" s="39" t="s">
        <v>31</v>
      </c>
      <c r="E129" s="60">
        <v>5</v>
      </c>
      <c r="F129" s="60"/>
      <c r="G129" s="33" t="s">
        <v>27</v>
      </c>
      <c r="H129" s="106"/>
      <c r="I129" s="68">
        <v>8500</v>
      </c>
      <c r="J129" s="67"/>
      <c r="K129" s="17">
        <f t="shared" si="30"/>
        <v>8500</v>
      </c>
      <c r="L129" s="108"/>
      <c r="M129" s="67"/>
      <c r="N129" s="10"/>
      <c r="O129" s="10"/>
      <c r="P129" s="10"/>
      <c r="Q129" s="10"/>
      <c r="R129" s="49"/>
      <c r="S129" s="10"/>
      <c r="T129" s="10"/>
      <c r="U129" s="10"/>
      <c r="V129" s="50"/>
      <c r="W129" s="10"/>
      <c r="X129" s="10"/>
      <c r="Y129" s="10"/>
      <c r="Z129" s="10"/>
      <c r="AA129" s="10"/>
    </row>
    <row r="130" spans="1:27" ht="12.75" hidden="1" customHeight="1" outlineLevel="1" x14ac:dyDescent="0.25">
      <c r="A130" s="33"/>
      <c r="B130" s="42"/>
      <c r="C130" s="38" t="s">
        <v>83</v>
      </c>
      <c r="D130" s="39" t="s">
        <v>31</v>
      </c>
      <c r="E130" s="60">
        <v>8</v>
      </c>
      <c r="F130" s="60"/>
      <c r="G130" s="33" t="s">
        <v>27</v>
      </c>
      <c r="H130" s="106"/>
      <c r="I130" s="68">
        <v>8752</v>
      </c>
      <c r="J130" s="67"/>
      <c r="K130" s="17">
        <f t="shared" si="30"/>
        <v>8752</v>
      </c>
      <c r="L130" s="108"/>
      <c r="M130" s="67"/>
      <c r="N130" s="10"/>
      <c r="O130" s="10"/>
      <c r="P130" s="10"/>
      <c r="Q130" s="10"/>
      <c r="R130" s="49"/>
      <c r="S130" s="10"/>
      <c r="T130" s="10"/>
      <c r="U130" s="10"/>
      <c r="V130" s="50"/>
      <c r="W130" s="10"/>
      <c r="X130" s="10"/>
      <c r="Y130" s="10"/>
      <c r="Z130" s="10"/>
      <c r="AA130" s="10"/>
    </row>
    <row r="131" spans="1:27" ht="38.25" collapsed="1" x14ac:dyDescent="0.25">
      <c r="A131" s="33">
        <v>8</v>
      </c>
      <c r="B131" s="42"/>
      <c r="C131" s="1" t="s">
        <v>228</v>
      </c>
      <c r="D131" s="36" t="s">
        <v>85</v>
      </c>
      <c r="E131" s="12">
        <v>3</v>
      </c>
      <c r="F131" s="12"/>
      <c r="G131" s="12"/>
      <c r="H131" s="106"/>
      <c r="I131" s="59">
        <f>I132+I133</f>
        <v>228387</v>
      </c>
      <c r="J131" s="59">
        <f t="shared" ref="J131:K131" si="32">J132+J133</f>
        <v>0</v>
      </c>
      <c r="K131" s="59">
        <f t="shared" si="32"/>
        <v>228387</v>
      </c>
      <c r="L131" s="108"/>
      <c r="M131" s="59">
        <f>M132</f>
        <v>0</v>
      </c>
      <c r="N131" s="10"/>
      <c r="O131" s="10"/>
      <c r="P131" s="10"/>
      <c r="Q131" s="10"/>
      <c r="R131" s="49"/>
      <c r="S131" s="10"/>
      <c r="T131" s="10"/>
      <c r="U131" s="10"/>
      <c r="V131" s="50"/>
      <c r="W131" s="10"/>
      <c r="X131" s="10"/>
      <c r="Y131" s="10"/>
      <c r="Z131" s="10"/>
      <c r="AA131" s="10"/>
    </row>
    <row r="132" spans="1:27" ht="25.5" hidden="1" customHeight="1" outlineLevel="1" x14ac:dyDescent="0.25">
      <c r="A132" s="33"/>
      <c r="B132" s="42"/>
      <c r="C132" s="58" t="s">
        <v>86</v>
      </c>
      <c r="D132" s="39" t="s">
        <v>85</v>
      </c>
      <c r="E132" s="15">
        <v>1</v>
      </c>
      <c r="F132" s="15"/>
      <c r="G132" s="33" t="s">
        <v>27</v>
      </c>
      <c r="H132" s="106"/>
      <c r="I132" s="67">
        <v>225904</v>
      </c>
      <c r="J132" s="67"/>
      <c r="K132" s="17">
        <f t="shared" ref="K132" si="33">I132-J132</f>
        <v>225904</v>
      </c>
      <c r="L132" s="108"/>
      <c r="M132" s="67"/>
      <c r="N132" s="10"/>
      <c r="O132" s="10"/>
      <c r="P132" s="10"/>
      <c r="Q132" s="10"/>
      <c r="R132" s="49"/>
      <c r="S132" s="10"/>
      <c r="T132" s="10"/>
      <c r="U132" s="10"/>
      <c r="V132" s="50"/>
      <c r="W132" s="10"/>
      <c r="X132" s="10"/>
      <c r="Y132" s="10"/>
      <c r="Z132" s="10"/>
      <c r="AA132" s="10"/>
    </row>
    <row r="133" spans="1:27" ht="38.25" hidden="1" collapsed="1" x14ac:dyDescent="0.25">
      <c r="A133" s="33"/>
      <c r="B133" s="42"/>
      <c r="C133" s="1" t="s">
        <v>87</v>
      </c>
      <c r="D133" s="36"/>
      <c r="E133" s="12">
        <f>E134+E136</f>
        <v>2</v>
      </c>
      <c r="F133" s="12"/>
      <c r="G133" s="12"/>
      <c r="H133" s="106"/>
      <c r="I133" s="63">
        <f>I134+I136</f>
        <v>2483</v>
      </c>
      <c r="J133" s="63">
        <f>J134+J136</f>
        <v>0</v>
      </c>
      <c r="K133" s="63">
        <f t="shared" ref="K133" si="34">K134+K136</f>
        <v>2483</v>
      </c>
      <c r="L133" s="108"/>
      <c r="M133" s="63">
        <f>M134+M136</f>
        <v>0</v>
      </c>
      <c r="N133" s="10"/>
      <c r="O133" s="10"/>
      <c r="P133" s="10"/>
      <c r="Q133" s="10"/>
      <c r="R133" s="49"/>
      <c r="S133" s="10"/>
      <c r="T133" s="10"/>
      <c r="U133" s="10"/>
      <c r="V133" s="50"/>
      <c r="W133" s="10"/>
      <c r="X133" s="10"/>
      <c r="Y133" s="10"/>
      <c r="Z133" s="10"/>
      <c r="AA133" s="10"/>
    </row>
    <row r="134" spans="1:27" ht="38.25" hidden="1" customHeight="1" outlineLevel="1" x14ac:dyDescent="0.25">
      <c r="A134" s="33"/>
      <c r="B134" s="42"/>
      <c r="C134" s="43" t="s">
        <v>88</v>
      </c>
      <c r="D134" s="44" t="s">
        <v>41</v>
      </c>
      <c r="E134" s="45">
        <v>1</v>
      </c>
      <c r="F134" s="45"/>
      <c r="G134" s="45"/>
      <c r="H134" s="106"/>
      <c r="I134" s="64">
        <f>I135</f>
        <v>2163</v>
      </c>
      <c r="J134" s="64">
        <f>J135</f>
        <v>0</v>
      </c>
      <c r="K134" s="64">
        <f t="shared" ref="K134" si="35">K135</f>
        <v>2163</v>
      </c>
      <c r="L134" s="108"/>
      <c r="M134" s="64">
        <f>M135</f>
        <v>0</v>
      </c>
      <c r="N134" s="10"/>
      <c r="O134" s="10"/>
      <c r="P134" s="10"/>
      <c r="Q134" s="10"/>
      <c r="R134" s="49"/>
      <c r="S134" s="10"/>
      <c r="T134" s="10"/>
      <c r="U134" s="10"/>
      <c r="V134" s="50"/>
      <c r="W134" s="10"/>
      <c r="X134" s="10"/>
      <c r="Y134" s="10"/>
      <c r="Z134" s="10"/>
      <c r="AA134" s="10"/>
    </row>
    <row r="135" spans="1:27" ht="25.5" hidden="1" customHeight="1" outlineLevel="1" x14ac:dyDescent="0.25">
      <c r="A135" s="33"/>
      <c r="B135" s="42"/>
      <c r="C135" s="58" t="s">
        <v>86</v>
      </c>
      <c r="D135" s="39" t="s">
        <v>41</v>
      </c>
      <c r="E135" s="15">
        <v>1</v>
      </c>
      <c r="F135" s="15"/>
      <c r="G135" s="33" t="s">
        <v>27</v>
      </c>
      <c r="H135" s="106"/>
      <c r="I135" s="67">
        <v>2163</v>
      </c>
      <c r="J135" s="67"/>
      <c r="K135" s="17">
        <f t="shared" ref="K135" si="36">I135-J135</f>
        <v>2163</v>
      </c>
      <c r="L135" s="108"/>
      <c r="M135" s="67"/>
      <c r="N135" s="10"/>
      <c r="O135" s="10"/>
      <c r="P135" s="10"/>
      <c r="Q135" s="10"/>
      <c r="R135" s="49"/>
      <c r="S135" s="10"/>
      <c r="T135" s="10"/>
      <c r="U135" s="10"/>
      <c r="V135" s="50"/>
      <c r="W135" s="10"/>
      <c r="X135" s="10"/>
      <c r="Y135" s="10"/>
      <c r="Z135" s="10"/>
      <c r="AA135" s="10"/>
    </row>
    <row r="136" spans="1:27" ht="38.25" hidden="1" customHeight="1" outlineLevel="1" x14ac:dyDescent="0.25">
      <c r="A136" s="33"/>
      <c r="B136" s="42"/>
      <c r="C136" s="43" t="s">
        <v>89</v>
      </c>
      <c r="D136" s="44" t="s">
        <v>41</v>
      </c>
      <c r="E136" s="45">
        <v>1</v>
      </c>
      <c r="F136" s="45"/>
      <c r="G136" s="45"/>
      <c r="H136" s="106"/>
      <c r="I136" s="64">
        <f>I137</f>
        <v>320</v>
      </c>
      <c r="J136" s="64">
        <f>J137</f>
        <v>0</v>
      </c>
      <c r="K136" s="64">
        <f t="shared" ref="K136" si="37">K137</f>
        <v>320</v>
      </c>
      <c r="L136" s="108"/>
      <c r="M136" s="64">
        <f>M137</f>
        <v>0</v>
      </c>
      <c r="N136" s="10"/>
      <c r="O136" s="10"/>
      <c r="P136" s="10"/>
      <c r="Q136" s="10"/>
      <c r="R136" s="49"/>
      <c r="S136" s="10"/>
      <c r="T136" s="10"/>
      <c r="U136" s="10"/>
      <c r="V136" s="50"/>
      <c r="W136" s="10"/>
      <c r="X136" s="10"/>
      <c r="Y136" s="10"/>
      <c r="Z136" s="10"/>
      <c r="AA136" s="10"/>
    </row>
    <row r="137" spans="1:27" ht="25.5" hidden="1" customHeight="1" outlineLevel="1" x14ac:dyDescent="0.25">
      <c r="A137" s="33"/>
      <c r="B137" s="42"/>
      <c r="C137" s="58" t="s">
        <v>86</v>
      </c>
      <c r="D137" s="39" t="s">
        <v>41</v>
      </c>
      <c r="E137" s="15">
        <v>1</v>
      </c>
      <c r="F137" s="15"/>
      <c r="G137" s="33" t="s">
        <v>27</v>
      </c>
      <c r="H137" s="106"/>
      <c r="I137" s="67">
        <v>320</v>
      </c>
      <c r="J137" s="67"/>
      <c r="K137" s="17">
        <f t="shared" ref="K137" si="38">I137-J137</f>
        <v>320</v>
      </c>
      <c r="L137" s="108"/>
      <c r="M137" s="67"/>
      <c r="N137" s="10"/>
      <c r="O137" s="10"/>
      <c r="P137" s="10"/>
      <c r="Q137" s="10"/>
      <c r="R137" s="49"/>
      <c r="S137" s="10"/>
      <c r="T137" s="10"/>
      <c r="U137" s="10"/>
      <c r="V137" s="50"/>
      <c r="W137" s="10"/>
      <c r="X137" s="10"/>
      <c r="Y137" s="10"/>
      <c r="Z137" s="10"/>
      <c r="AA137" s="10"/>
    </row>
    <row r="138" spans="1:27" ht="25.5" collapsed="1" x14ac:dyDescent="0.25">
      <c r="A138" s="33">
        <v>9</v>
      </c>
      <c r="B138" s="42"/>
      <c r="C138" s="1" t="s">
        <v>90</v>
      </c>
      <c r="D138" s="36" t="s">
        <v>31</v>
      </c>
      <c r="E138" s="7">
        <f>E139+E143+E145</f>
        <v>36</v>
      </c>
      <c r="F138" s="63">
        <v>14</v>
      </c>
      <c r="G138" s="12"/>
      <c r="H138" s="106"/>
      <c r="I138" s="63">
        <f t="shared" ref="I138:K138" si="39">I139+I144+I146</f>
        <v>150834</v>
      </c>
      <c r="J138" s="63">
        <f t="shared" si="39"/>
        <v>45716</v>
      </c>
      <c r="K138" s="63">
        <f t="shared" si="39"/>
        <v>105118</v>
      </c>
      <c r="L138" s="108"/>
      <c r="M138" s="63">
        <f t="shared" ref="M138" si="40">M139+M144+M146</f>
        <v>45716</v>
      </c>
      <c r="N138" s="10"/>
      <c r="O138" s="10"/>
      <c r="P138" s="10"/>
      <c r="Q138" s="10"/>
      <c r="R138" s="49"/>
      <c r="S138" s="10"/>
      <c r="T138" s="10"/>
      <c r="U138" s="10"/>
      <c r="V138" s="50"/>
      <c r="W138" s="10"/>
      <c r="X138" s="10"/>
      <c r="Y138" s="10"/>
      <c r="Z138" s="10"/>
      <c r="AA138" s="10"/>
    </row>
    <row r="139" spans="1:27" ht="12.75" hidden="1" customHeight="1" outlineLevel="1" x14ac:dyDescent="0.25">
      <c r="A139" s="33"/>
      <c r="B139" s="42"/>
      <c r="C139" s="43" t="s">
        <v>91</v>
      </c>
      <c r="D139" s="44" t="s">
        <v>31</v>
      </c>
      <c r="E139" s="5">
        <f t="shared" ref="E139" si="41">SUM(E140:E142)</f>
        <v>12</v>
      </c>
      <c r="F139" s="45">
        <v>0</v>
      </c>
      <c r="G139" s="45">
        <f t="shared" ref="G139:K139" si="42">SUM(G140:G143)</f>
        <v>0</v>
      </c>
      <c r="H139" s="106"/>
      <c r="I139" s="45">
        <f t="shared" si="42"/>
        <v>48687</v>
      </c>
      <c r="J139" s="45">
        <f t="shared" si="42"/>
        <v>0</v>
      </c>
      <c r="K139" s="45">
        <f t="shared" si="42"/>
        <v>48687</v>
      </c>
      <c r="L139" s="108"/>
      <c r="M139" s="45">
        <f t="shared" ref="M139" si="43">SUM(M140:M143)</f>
        <v>0</v>
      </c>
      <c r="N139" s="10"/>
      <c r="O139" s="10"/>
      <c r="P139" s="10"/>
      <c r="Q139" s="10"/>
      <c r="R139" s="49"/>
      <c r="S139" s="10"/>
      <c r="T139" s="10"/>
      <c r="U139" s="10"/>
      <c r="V139" s="50"/>
      <c r="W139" s="10"/>
      <c r="X139" s="10"/>
      <c r="Y139" s="10"/>
      <c r="Z139" s="10"/>
      <c r="AA139" s="10"/>
    </row>
    <row r="140" spans="1:27" ht="12.75" hidden="1" customHeight="1" outlineLevel="1" x14ac:dyDescent="0.25">
      <c r="A140" s="33"/>
      <c r="B140" s="42"/>
      <c r="C140" s="58" t="s">
        <v>92</v>
      </c>
      <c r="D140" s="39" t="s">
        <v>31</v>
      </c>
      <c r="E140" s="6">
        <v>5</v>
      </c>
      <c r="F140" s="15"/>
      <c r="G140" s="33" t="s">
        <v>27</v>
      </c>
      <c r="H140" s="106"/>
      <c r="I140" s="67">
        <v>20090</v>
      </c>
      <c r="J140" s="67"/>
      <c r="K140" s="17">
        <f t="shared" ref="K140:K155" si="44">I140-J140</f>
        <v>20090</v>
      </c>
      <c r="L140" s="108"/>
      <c r="M140" s="67"/>
      <c r="N140" s="10"/>
      <c r="O140" s="10"/>
      <c r="P140" s="10"/>
      <c r="Q140" s="10"/>
      <c r="R140" s="49"/>
      <c r="S140" s="10"/>
      <c r="T140" s="10"/>
      <c r="U140" s="10"/>
      <c r="V140" s="50"/>
      <c r="W140" s="10"/>
      <c r="X140" s="10"/>
      <c r="Y140" s="10"/>
      <c r="Z140" s="10"/>
      <c r="AA140" s="10"/>
    </row>
    <row r="141" spans="1:27" ht="12.75" hidden="1" customHeight="1" outlineLevel="1" x14ac:dyDescent="0.25">
      <c r="A141" s="33"/>
      <c r="B141" s="42"/>
      <c r="C141" s="58" t="s">
        <v>93</v>
      </c>
      <c r="D141" s="39" t="s">
        <v>31</v>
      </c>
      <c r="E141" s="6">
        <v>2</v>
      </c>
      <c r="F141" s="15"/>
      <c r="G141" s="33" t="s">
        <v>27</v>
      </c>
      <c r="H141" s="106"/>
      <c r="I141" s="67">
        <v>13392</v>
      </c>
      <c r="J141" s="67"/>
      <c r="K141" s="17">
        <f t="shared" si="44"/>
        <v>13392</v>
      </c>
      <c r="L141" s="108"/>
      <c r="M141" s="67"/>
      <c r="N141" s="10"/>
      <c r="O141" s="10"/>
      <c r="P141" s="10"/>
      <c r="Q141" s="10"/>
      <c r="R141" s="49"/>
      <c r="S141" s="10"/>
      <c r="T141" s="10"/>
      <c r="U141" s="10"/>
      <c r="V141" s="50"/>
      <c r="W141" s="10"/>
      <c r="X141" s="10"/>
      <c r="Y141" s="10"/>
      <c r="Z141" s="10"/>
      <c r="AA141" s="10"/>
    </row>
    <row r="142" spans="1:27" ht="12.75" hidden="1" customHeight="1" outlineLevel="1" x14ac:dyDescent="0.25">
      <c r="A142" s="33"/>
      <c r="B142" s="42"/>
      <c r="C142" s="58" t="s">
        <v>94</v>
      </c>
      <c r="D142" s="39" t="s">
        <v>31</v>
      </c>
      <c r="E142" s="6">
        <v>5</v>
      </c>
      <c r="F142" s="15"/>
      <c r="G142" s="33" t="s">
        <v>27</v>
      </c>
      <c r="H142" s="106"/>
      <c r="I142" s="67">
        <v>15205</v>
      </c>
      <c r="J142" s="67"/>
      <c r="K142" s="17">
        <f t="shared" si="44"/>
        <v>15205</v>
      </c>
      <c r="L142" s="108"/>
      <c r="M142" s="67"/>
      <c r="N142" s="10"/>
      <c r="O142" s="10"/>
      <c r="P142" s="10"/>
      <c r="Q142" s="10"/>
      <c r="R142" s="49"/>
      <c r="S142" s="10"/>
      <c r="T142" s="10"/>
      <c r="U142" s="10"/>
      <c r="V142" s="50"/>
      <c r="W142" s="10"/>
      <c r="X142" s="10"/>
      <c r="Y142" s="10"/>
      <c r="Z142" s="10"/>
      <c r="AA142" s="10"/>
    </row>
    <row r="143" spans="1:27" ht="25.5" hidden="1" customHeight="1" outlineLevel="1" x14ac:dyDescent="0.25">
      <c r="A143" s="33"/>
      <c r="B143" s="42"/>
      <c r="C143" s="58" t="s">
        <v>95</v>
      </c>
      <c r="D143" s="39" t="s">
        <v>31</v>
      </c>
      <c r="E143" s="5">
        <v>10</v>
      </c>
      <c r="F143" s="15"/>
      <c r="G143" s="15"/>
      <c r="H143" s="106"/>
      <c r="I143" s="67"/>
      <c r="J143" s="67"/>
      <c r="K143" s="17">
        <f t="shared" si="44"/>
        <v>0</v>
      </c>
      <c r="L143" s="108"/>
      <c r="M143" s="67"/>
      <c r="N143" s="10"/>
      <c r="O143" s="10"/>
      <c r="P143" s="10"/>
      <c r="Q143" s="10"/>
      <c r="R143" s="49"/>
      <c r="S143" s="10"/>
      <c r="T143" s="10"/>
      <c r="U143" s="10"/>
      <c r="V143" s="50"/>
      <c r="W143" s="10"/>
      <c r="X143" s="10"/>
      <c r="Y143" s="10"/>
      <c r="Z143" s="10"/>
      <c r="AA143" s="10"/>
    </row>
    <row r="144" spans="1:27" ht="12.75" hidden="1" customHeight="1" outlineLevel="1" x14ac:dyDescent="0.25">
      <c r="A144" s="33"/>
      <c r="B144" s="42"/>
      <c r="C144" s="43" t="s">
        <v>96</v>
      </c>
      <c r="D144" s="44" t="s">
        <v>31</v>
      </c>
      <c r="E144" s="6">
        <v>10</v>
      </c>
      <c r="F144" s="64">
        <v>0</v>
      </c>
      <c r="G144" s="45"/>
      <c r="H144" s="106"/>
      <c r="I144" s="64">
        <f>I145</f>
        <v>55790</v>
      </c>
      <c r="J144" s="64">
        <f>J145</f>
        <v>0</v>
      </c>
      <c r="K144" s="64">
        <f t="shared" ref="K144" si="45">K145</f>
        <v>55790</v>
      </c>
      <c r="L144" s="108"/>
      <c r="M144" s="64">
        <f>M145</f>
        <v>0</v>
      </c>
      <c r="N144" s="10"/>
      <c r="O144" s="10"/>
      <c r="P144" s="10"/>
      <c r="Q144" s="10"/>
      <c r="R144" s="49"/>
      <c r="S144" s="10"/>
      <c r="T144" s="10"/>
      <c r="U144" s="10"/>
      <c r="V144" s="50"/>
      <c r="W144" s="10"/>
      <c r="X144" s="10"/>
      <c r="Y144" s="10"/>
      <c r="Z144" s="10"/>
      <c r="AA144" s="10"/>
    </row>
    <row r="145" spans="1:27" ht="25.5" hidden="1" customHeight="1" outlineLevel="1" x14ac:dyDescent="0.25">
      <c r="A145" s="33"/>
      <c r="B145" s="42"/>
      <c r="C145" s="58" t="s">
        <v>97</v>
      </c>
      <c r="D145" s="39" t="s">
        <v>31</v>
      </c>
      <c r="E145" s="5">
        <v>14</v>
      </c>
      <c r="F145" s="15"/>
      <c r="G145" s="33" t="s">
        <v>27</v>
      </c>
      <c r="H145" s="106"/>
      <c r="I145" s="67">
        <v>55790</v>
      </c>
      <c r="J145" s="67"/>
      <c r="K145" s="17">
        <f t="shared" si="44"/>
        <v>55790</v>
      </c>
      <c r="L145" s="108"/>
      <c r="M145" s="67"/>
      <c r="N145" s="10"/>
      <c r="O145" s="10"/>
      <c r="P145" s="10"/>
      <c r="Q145" s="10"/>
      <c r="R145" s="49"/>
      <c r="S145" s="10"/>
      <c r="T145" s="10"/>
      <c r="U145" s="10"/>
      <c r="V145" s="50"/>
      <c r="W145" s="10"/>
      <c r="X145" s="10"/>
      <c r="Y145" s="10"/>
      <c r="Z145" s="10"/>
      <c r="AA145" s="10"/>
    </row>
    <row r="146" spans="1:27" ht="12.75" hidden="1" customHeight="1" outlineLevel="1" x14ac:dyDescent="0.25">
      <c r="A146" s="33"/>
      <c r="B146" s="42"/>
      <c r="C146" s="43" t="s">
        <v>98</v>
      </c>
      <c r="D146" s="44" t="s">
        <v>31</v>
      </c>
      <c r="E146" s="6">
        <v>2</v>
      </c>
      <c r="F146" s="64">
        <v>14</v>
      </c>
      <c r="G146" s="45"/>
      <c r="H146" s="106"/>
      <c r="I146" s="64">
        <f>SUM(I147:I151)</f>
        <v>46357</v>
      </c>
      <c r="J146" s="64">
        <f>SUM(J147:J151)</f>
        <v>45716</v>
      </c>
      <c r="K146" s="64">
        <f t="shared" ref="K146" si="46">SUM(K147:K151)</f>
        <v>641</v>
      </c>
      <c r="L146" s="108"/>
      <c r="M146" s="64">
        <f>SUM(M147:M151)</f>
        <v>45716</v>
      </c>
      <c r="N146" s="10"/>
      <c r="O146" s="10"/>
      <c r="P146" s="10"/>
      <c r="Q146" s="10"/>
      <c r="R146" s="49"/>
      <c r="S146" s="10"/>
      <c r="T146" s="10"/>
      <c r="U146" s="10"/>
      <c r="V146" s="50"/>
      <c r="W146" s="10"/>
      <c r="X146" s="10"/>
      <c r="Y146" s="10"/>
      <c r="Z146" s="10"/>
      <c r="AA146" s="10"/>
    </row>
    <row r="147" spans="1:27" ht="12.75" hidden="1" customHeight="1" outlineLevel="1" x14ac:dyDescent="0.25">
      <c r="A147" s="33"/>
      <c r="B147" s="42"/>
      <c r="C147" s="58" t="s">
        <v>99</v>
      </c>
      <c r="D147" s="39" t="s">
        <v>31</v>
      </c>
      <c r="E147" s="6">
        <v>3</v>
      </c>
      <c r="F147" s="15">
        <v>2</v>
      </c>
      <c r="G147" s="33" t="s">
        <v>27</v>
      </c>
      <c r="H147" s="106"/>
      <c r="I147" s="67">
        <v>21428</v>
      </c>
      <c r="J147" s="67">
        <v>21380</v>
      </c>
      <c r="K147" s="17">
        <f t="shared" si="44"/>
        <v>48</v>
      </c>
      <c r="L147" s="108"/>
      <c r="M147" s="67">
        <v>21380</v>
      </c>
      <c r="N147" s="10"/>
      <c r="O147" s="10"/>
      <c r="P147" s="10"/>
      <c r="Q147" s="10"/>
      <c r="R147" s="49"/>
      <c r="S147" s="10"/>
      <c r="T147" s="10"/>
      <c r="U147" s="10"/>
      <c r="V147" s="50"/>
      <c r="W147" s="10"/>
      <c r="X147" s="10"/>
      <c r="Y147" s="10"/>
      <c r="Z147" s="10"/>
      <c r="AA147" s="10"/>
    </row>
    <row r="148" spans="1:27" ht="12.75" hidden="1" customHeight="1" outlineLevel="1" x14ac:dyDescent="0.25">
      <c r="A148" s="33"/>
      <c r="B148" s="42"/>
      <c r="C148" s="58" t="s">
        <v>100</v>
      </c>
      <c r="D148" s="39" t="s">
        <v>31</v>
      </c>
      <c r="E148" s="6">
        <v>2</v>
      </c>
      <c r="F148" s="15">
        <v>3</v>
      </c>
      <c r="G148" s="33" t="s">
        <v>27</v>
      </c>
      <c r="H148" s="106"/>
      <c r="I148" s="67">
        <v>4500</v>
      </c>
      <c r="J148" s="67">
        <v>4488</v>
      </c>
      <c r="K148" s="17">
        <f t="shared" si="44"/>
        <v>12</v>
      </c>
      <c r="L148" s="108"/>
      <c r="M148" s="67">
        <v>4488</v>
      </c>
      <c r="N148" s="10"/>
      <c r="O148" s="10"/>
      <c r="P148" s="10"/>
      <c r="Q148" s="10"/>
      <c r="R148" s="49"/>
      <c r="S148" s="10"/>
      <c r="T148" s="10"/>
      <c r="U148" s="10"/>
      <c r="V148" s="50"/>
      <c r="W148" s="10"/>
      <c r="X148" s="10"/>
      <c r="Y148" s="10"/>
      <c r="Z148" s="10"/>
      <c r="AA148" s="10"/>
    </row>
    <row r="149" spans="1:27" ht="12.75" hidden="1" customHeight="1" outlineLevel="1" x14ac:dyDescent="0.25">
      <c r="A149" s="33"/>
      <c r="B149" s="42"/>
      <c r="C149" s="58" t="s">
        <v>101</v>
      </c>
      <c r="D149" s="39" t="s">
        <v>31</v>
      </c>
      <c r="E149" s="6">
        <v>2</v>
      </c>
      <c r="F149" s="15">
        <v>2</v>
      </c>
      <c r="G149" s="33" t="s">
        <v>27</v>
      </c>
      <c r="H149" s="106"/>
      <c r="I149" s="67">
        <v>1142</v>
      </c>
      <c r="J149" s="67">
        <v>1140</v>
      </c>
      <c r="K149" s="17">
        <f t="shared" si="44"/>
        <v>2</v>
      </c>
      <c r="L149" s="108"/>
      <c r="M149" s="67">
        <v>1140</v>
      </c>
      <c r="N149" s="10"/>
      <c r="O149" s="10"/>
      <c r="P149" s="10"/>
      <c r="Q149" s="10"/>
      <c r="R149" s="49"/>
      <c r="S149" s="10"/>
      <c r="T149" s="10"/>
      <c r="U149" s="10"/>
      <c r="V149" s="50"/>
      <c r="W149" s="10"/>
      <c r="X149" s="10"/>
      <c r="Y149" s="10"/>
      <c r="Z149" s="10"/>
      <c r="AA149" s="10"/>
    </row>
    <row r="150" spans="1:27" ht="12.75" hidden="1" customHeight="1" outlineLevel="1" x14ac:dyDescent="0.25">
      <c r="A150" s="33"/>
      <c r="B150" s="42"/>
      <c r="C150" s="58" t="s">
        <v>102</v>
      </c>
      <c r="D150" s="39" t="s">
        <v>31</v>
      </c>
      <c r="E150" s="6">
        <v>5</v>
      </c>
      <c r="F150" s="15">
        <v>2</v>
      </c>
      <c r="G150" s="33" t="s">
        <v>27</v>
      </c>
      <c r="H150" s="106"/>
      <c r="I150" s="67">
        <v>17142</v>
      </c>
      <c r="J150" s="67">
        <v>16628</v>
      </c>
      <c r="K150" s="17">
        <f t="shared" si="44"/>
        <v>514</v>
      </c>
      <c r="L150" s="108"/>
      <c r="M150" s="67">
        <v>16628</v>
      </c>
      <c r="N150" s="10"/>
      <c r="O150" s="10"/>
      <c r="P150" s="10"/>
      <c r="Q150" s="10"/>
      <c r="R150" s="49"/>
      <c r="S150" s="10"/>
      <c r="T150" s="10"/>
      <c r="U150" s="10"/>
      <c r="V150" s="50"/>
      <c r="W150" s="10"/>
      <c r="X150" s="10"/>
      <c r="Y150" s="10"/>
      <c r="Z150" s="10"/>
      <c r="AA150" s="10"/>
    </row>
    <row r="151" spans="1:27" ht="12.75" hidden="1" customHeight="1" outlineLevel="1" x14ac:dyDescent="0.25">
      <c r="A151" s="33"/>
      <c r="B151" s="42"/>
      <c r="C151" s="58" t="s">
        <v>103</v>
      </c>
      <c r="D151" s="39" t="s">
        <v>31</v>
      </c>
      <c r="E151" s="4">
        <v>6</v>
      </c>
      <c r="F151" s="15">
        <v>5</v>
      </c>
      <c r="G151" s="33" t="s">
        <v>27</v>
      </c>
      <c r="H151" s="106"/>
      <c r="I151" s="67">
        <v>2145</v>
      </c>
      <c r="J151" s="67">
        <v>2080</v>
      </c>
      <c r="K151" s="17">
        <f t="shared" si="44"/>
        <v>65</v>
      </c>
      <c r="L151" s="108"/>
      <c r="M151" s="67">
        <v>2080</v>
      </c>
      <c r="N151" s="10"/>
      <c r="O151" s="10"/>
      <c r="P151" s="10"/>
      <c r="Q151" s="10"/>
      <c r="R151" s="49"/>
      <c r="S151" s="10"/>
      <c r="T151" s="10"/>
      <c r="U151" s="10"/>
      <c r="V151" s="50"/>
      <c r="W151" s="10"/>
      <c r="X151" s="10"/>
      <c r="Y151" s="10"/>
      <c r="Z151" s="10"/>
      <c r="AA151" s="10"/>
    </row>
    <row r="152" spans="1:27" collapsed="1" x14ac:dyDescent="0.25">
      <c r="A152" s="33">
        <v>10</v>
      </c>
      <c r="B152" s="42"/>
      <c r="C152" s="1" t="s">
        <v>104</v>
      </c>
      <c r="D152" s="36" t="s">
        <v>31</v>
      </c>
      <c r="E152" s="4">
        <f>SUM(E153:E155)</f>
        <v>6</v>
      </c>
      <c r="F152" s="59">
        <v>1</v>
      </c>
      <c r="G152" s="12"/>
      <c r="H152" s="106"/>
      <c r="I152" s="59">
        <f>SUM(I153:I155)</f>
        <v>133032</v>
      </c>
      <c r="J152" s="59">
        <f>SUM(J153:J155)</f>
        <v>30400</v>
      </c>
      <c r="K152" s="59">
        <f t="shared" ref="K152" si="47">SUM(K153:K155)</f>
        <v>102632</v>
      </c>
      <c r="L152" s="109"/>
      <c r="M152" s="59">
        <f>SUM(M153:M155)</f>
        <v>30400</v>
      </c>
      <c r="N152" s="10"/>
      <c r="O152" s="10"/>
      <c r="P152" s="10"/>
      <c r="Q152" s="10"/>
      <c r="R152" s="49"/>
      <c r="S152" s="10"/>
      <c r="T152" s="10"/>
      <c r="U152" s="10"/>
      <c r="V152" s="50"/>
      <c r="W152" s="10"/>
      <c r="X152" s="10"/>
      <c r="Y152" s="10"/>
      <c r="Z152" s="10"/>
      <c r="AA152" s="10"/>
    </row>
    <row r="153" spans="1:27" ht="12.75" hidden="1" customHeight="1" outlineLevel="1" x14ac:dyDescent="0.25">
      <c r="A153" s="33"/>
      <c r="B153" s="42"/>
      <c r="C153" s="58" t="s">
        <v>105</v>
      </c>
      <c r="D153" s="39" t="s">
        <v>31</v>
      </c>
      <c r="E153" s="6">
        <v>4</v>
      </c>
      <c r="F153" s="6"/>
      <c r="G153" s="33" t="s">
        <v>27</v>
      </c>
      <c r="H153" s="106"/>
      <c r="I153" s="67">
        <v>56604</v>
      </c>
      <c r="J153" s="67"/>
      <c r="K153" s="17">
        <f t="shared" si="44"/>
        <v>56604</v>
      </c>
      <c r="L153" s="33"/>
      <c r="M153" s="67"/>
      <c r="N153" s="10"/>
      <c r="O153" s="10"/>
      <c r="P153" s="10"/>
      <c r="Q153" s="10"/>
      <c r="R153" s="49"/>
      <c r="S153" s="10"/>
      <c r="T153" s="10"/>
      <c r="U153" s="10"/>
      <c r="V153" s="50"/>
      <c r="W153" s="10"/>
      <c r="X153" s="10"/>
      <c r="Y153" s="10"/>
      <c r="Z153" s="10"/>
      <c r="AA153" s="10"/>
    </row>
    <row r="154" spans="1:27" ht="12.75" hidden="1" customHeight="1" outlineLevel="1" x14ac:dyDescent="0.25">
      <c r="A154" s="33"/>
      <c r="B154" s="42"/>
      <c r="C154" s="72" t="s">
        <v>106</v>
      </c>
      <c r="D154" s="39" t="s">
        <v>31</v>
      </c>
      <c r="E154" s="6">
        <v>1</v>
      </c>
      <c r="F154" s="6">
        <f>E154</f>
        <v>1</v>
      </c>
      <c r="G154" s="33" t="s">
        <v>27</v>
      </c>
      <c r="H154" s="106"/>
      <c r="I154" s="67">
        <v>30446</v>
      </c>
      <c r="J154" s="67">
        <v>30400</v>
      </c>
      <c r="K154" s="17">
        <f t="shared" si="44"/>
        <v>46</v>
      </c>
      <c r="L154" s="33"/>
      <c r="M154" s="67">
        <v>30400</v>
      </c>
      <c r="N154" s="10"/>
      <c r="O154" s="10"/>
      <c r="P154" s="10"/>
      <c r="Q154" s="10"/>
      <c r="R154" s="49"/>
      <c r="S154" s="10"/>
      <c r="T154" s="10"/>
      <c r="U154" s="10"/>
      <c r="V154" s="50"/>
      <c r="W154" s="10"/>
      <c r="X154" s="10"/>
      <c r="Y154" s="10"/>
      <c r="Z154" s="10"/>
      <c r="AA154" s="10"/>
    </row>
    <row r="155" spans="1:27" ht="12.75" hidden="1" customHeight="1" outlineLevel="1" x14ac:dyDescent="0.25">
      <c r="A155" s="33"/>
      <c r="B155" s="42"/>
      <c r="C155" s="58" t="s">
        <v>107</v>
      </c>
      <c r="D155" s="39" t="s">
        <v>31</v>
      </c>
      <c r="E155" s="6">
        <v>1</v>
      </c>
      <c r="F155" s="6"/>
      <c r="G155" s="33" t="s">
        <v>27</v>
      </c>
      <c r="H155" s="106"/>
      <c r="I155" s="67">
        <v>45982</v>
      </c>
      <c r="J155" s="67"/>
      <c r="K155" s="17">
        <f t="shared" si="44"/>
        <v>45982</v>
      </c>
      <c r="L155" s="33"/>
      <c r="M155" s="67"/>
      <c r="N155" s="10"/>
      <c r="O155" s="10"/>
      <c r="P155" s="10"/>
      <c r="Q155" s="10"/>
      <c r="R155" s="49"/>
      <c r="S155" s="10"/>
      <c r="T155" s="10"/>
      <c r="U155" s="10"/>
      <c r="V155" s="50"/>
      <c r="W155" s="10"/>
      <c r="X155" s="10"/>
      <c r="Y155" s="10"/>
      <c r="Z155" s="10"/>
      <c r="AA155" s="10"/>
    </row>
    <row r="156" spans="1:27" ht="38.25" collapsed="1" x14ac:dyDescent="0.25">
      <c r="A156" s="33"/>
      <c r="B156" s="33" t="s">
        <v>164</v>
      </c>
      <c r="C156" s="1" t="s">
        <v>216</v>
      </c>
      <c r="D156" s="19" t="s">
        <v>227</v>
      </c>
      <c r="E156" s="13">
        <v>106634</v>
      </c>
      <c r="F156" s="13">
        <v>52834</v>
      </c>
      <c r="G156" s="33"/>
      <c r="H156" s="106"/>
      <c r="I156" s="9">
        <f>I157+I167+I170+I172+I181+I259</f>
        <v>466900</v>
      </c>
      <c r="J156" s="9">
        <f>J157+J167+J170+J172+J181+J259</f>
        <v>240938</v>
      </c>
      <c r="K156" s="9">
        <f>I156-J156</f>
        <v>225962</v>
      </c>
      <c r="L156" s="110" t="s">
        <v>226</v>
      </c>
      <c r="M156" s="9">
        <f t="shared" ref="M156" si="48">M157+M167+M170+M172+M181+M259</f>
        <v>240938</v>
      </c>
      <c r="N156" s="10"/>
      <c r="O156" s="10"/>
      <c r="P156" s="10"/>
      <c r="Q156" s="10"/>
      <c r="R156" s="10"/>
      <c r="S156" s="10"/>
      <c r="T156" s="35">
        <v>59.7</v>
      </c>
      <c r="U156" s="10"/>
      <c r="V156" s="10"/>
      <c r="W156" s="10"/>
      <c r="X156" s="10"/>
      <c r="Y156" s="10"/>
      <c r="Z156" s="10"/>
    </row>
    <row r="157" spans="1:27" x14ac:dyDescent="0.25">
      <c r="A157" s="33">
        <v>1</v>
      </c>
      <c r="B157" s="33"/>
      <c r="C157" s="73" t="s">
        <v>108</v>
      </c>
      <c r="D157" s="12" t="s">
        <v>26</v>
      </c>
      <c r="E157" s="13">
        <f>SUM(E158:E166)</f>
        <v>3172</v>
      </c>
      <c r="F157" s="13">
        <f>SUM(F158:F166)</f>
        <v>1792</v>
      </c>
      <c r="G157" s="14" t="s">
        <v>27</v>
      </c>
      <c r="H157" s="106"/>
      <c r="I157" s="13">
        <f t="shared" ref="I157:M157" si="49">SUM(I158:I166)</f>
        <v>333041</v>
      </c>
      <c r="J157" s="13">
        <f t="shared" si="49"/>
        <v>147688</v>
      </c>
      <c r="K157" s="13">
        <f>I157-J157</f>
        <v>185353</v>
      </c>
      <c r="L157" s="108"/>
      <c r="M157" s="13">
        <f t="shared" si="49"/>
        <v>147688</v>
      </c>
      <c r="N157" s="33"/>
      <c r="O157" s="33"/>
      <c r="P157" s="33"/>
      <c r="Q157" s="33"/>
      <c r="R157" s="33"/>
      <c r="S157" s="19"/>
      <c r="T157" s="19"/>
      <c r="U157" s="33"/>
      <c r="V157" s="33"/>
      <c r="W157" s="33"/>
      <c r="X157" s="33"/>
      <c r="Y157" s="33"/>
      <c r="Z157" s="33"/>
    </row>
    <row r="158" spans="1:27" ht="140.25" hidden="1" customHeight="1" outlineLevel="1" x14ac:dyDescent="0.25">
      <c r="A158" s="33"/>
      <c r="B158" s="33"/>
      <c r="C158" s="74" t="s">
        <v>109</v>
      </c>
      <c r="D158" s="15" t="s">
        <v>26</v>
      </c>
      <c r="E158" s="15">
        <v>257</v>
      </c>
      <c r="F158" s="33"/>
      <c r="G158" s="33"/>
      <c r="H158" s="106"/>
      <c r="I158" s="15">
        <v>37014</v>
      </c>
      <c r="J158" s="69"/>
      <c r="K158" s="10"/>
      <c r="L158" s="108"/>
      <c r="M158" s="69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33" t="s">
        <v>110</v>
      </c>
    </row>
    <row r="159" spans="1:27" ht="127.5" hidden="1" customHeight="1" outlineLevel="1" x14ac:dyDescent="0.25">
      <c r="A159" s="33"/>
      <c r="B159" s="33"/>
      <c r="C159" s="74" t="s">
        <v>111</v>
      </c>
      <c r="D159" s="15" t="s">
        <v>26</v>
      </c>
      <c r="E159" s="16">
        <v>85</v>
      </c>
      <c r="F159" s="16">
        <v>85</v>
      </c>
      <c r="G159" s="33"/>
      <c r="H159" s="106"/>
      <c r="I159" s="15">
        <v>24868</v>
      </c>
      <c r="J159" s="69">
        <v>20639</v>
      </c>
      <c r="K159" s="17">
        <f>I159-J159</f>
        <v>4229</v>
      </c>
      <c r="L159" s="108"/>
      <c r="M159" s="69">
        <v>20639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33" t="s">
        <v>110</v>
      </c>
    </row>
    <row r="160" spans="1:27" ht="127.5" hidden="1" customHeight="1" outlineLevel="1" x14ac:dyDescent="0.25">
      <c r="A160" s="33"/>
      <c r="B160" s="33"/>
      <c r="C160" s="74" t="s">
        <v>113</v>
      </c>
      <c r="D160" s="15" t="s">
        <v>26</v>
      </c>
      <c r="E160" s="15">
        <v>296</v>
      </c>
      <c r="F160" s="15">
        <v>296</v>
      </c>
      <c r="G160" s="33"/>
      <c r="H160" s="106"/>
      <c r="I160" s="15">
        <v>26273</v>
      </c>
      <c r="J160" s="69">
        <v>21355</v>
      </c>
      <c r="K160" s="17">
        <f t="shared" ref="K160:K164" si="50">I160-J160</f>
        <v>4918</v>
      </c>
      <c r="L160" s="108"/>
      <c r="M160" s="69">
        <v>21355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33" t="s">
        <v>110</v>
      </c>
    </row>
    <row r="161" spans="1:26" ht="127.5" hidden="1" customHeight="1" outlineLevel="1" x14ac:dyDescent="0.25">
      <c r="A161" s="33"/>
      <c r="B161" s="33"/>
      <c r="C161" s="74" t="s">
        <v>114</v>
      </c>
      <c r="D161" s="15" t="s">
        <v>26</v>
      </c>
      <c r="E161" s="15">
        <v>434</v>
      </c>
      <c r="F161" s="15">
        <v>434</v>
      </c>
      <c r="G161" s="33"/>
      <c r="H161" s="106"/>
      <c r="I161" s="15">
        <v>34743</v>
      </c>
      <c r="J161" s="69">
        <v>27761</v>
      </c>
      <c r="K161" s="17">
        <f t="shared" si="50"/>
        <v>6982</v>
      </c>
      <c r="L161" s="108"/>
      <c r="M161" s="69">
        <v>27761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33" t="s">
        <v>110</v>
      </c>
    </row>
    <row r="162" spans="1:26" ht="127.5" hidden="1" customHeight="1" outlineLevel="1" x14ac:dyDescent="0.25">
      <c r="A162" s="33"/>
      <c r="B162" s="33"/>
      <c r="C162" s="74" t="s">
        <v>115</v>
      </c>
      <c r="D162" s="15" t="s">
        <v>26</v>
      </c>
      <c r="E162" s="15">
        <v>241</v>
      </c>
      <c r="F162" s="15">
        <v>241</v>
      </c>
      <c r="G162" s="33"/>
      <c r="H162" s="106"/>
      <c r="I162" s="15">
        <v>31581</v>
      </c>
      <c r="J162" s="69">
        <v>22469</v>
      </c>
      <c r="K162" s="17">
        <f t="shared" si="50"/>
        <v>9112</v>
      </c>
      <c r="L162" s="108"/>
      <c r="M162" s="69">
        <v>22469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33" t="s">
        <v>110</v>
      </c>
    </row>
    <row r="163" spans="1:26" ht="127.5" hidden="1" customHeight="1" outlineLevel="1" x14ac:dyDescent="0.25">
      <c r="A163" s="33"/>
      <c r="B163" s="33"/>
      <c r="C163" s="74" t="s">
        <v>116</v>
      </c>
      <c r="D163" s="15" t="s">
        <v>26</v>
      </c>
      <c r="E163" s="15">
        <v>73</v>
      </c>
      <c r="F163" s="15">
        <v>73</v>
      </c>
      <c r="G163" s="33"/>
      <c r="H163" s="106"/>
      <c r="I163" s="15">
        <v>16259</v>
      </c>
      <c r="J163" s="69">
        <v>11895</v>
      </c>
      <c r="K163" s="17">
        <f t="shared" si="50"/>
        <v>4364</v>
      </c>
      <c r="L163" s="108"/>
      <c r="M163" s="69">
        <v>11895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33" t="s">
        <v>110</v>
      </c>
    </row>
    <row r="164" spans="1:26" ht="127.5" hidden="1" customHeight="1" outlineLevel="1" x14ac:dyDescent="0.25">
      <c r="A164" s="33"/>
      <c r="B164" s="33"/>
      <c r="C164" s="74" t="s">
        <v>117</v>
      </c>
      <c r="D164" s="15" t="s">
        <v>26</v>
      </c>
      <c r="E164" s="15">
        <v>228</v>
      </c>
      <c r="F164" s="15">
        <v>228</v>
      </c>
      <c r="G164" s="33"/>
      <c r="H164" s="106"/>
      <c r="I164" s="15">
        <v>29132</v>
      </c>
      <c r="J164" s="69">
        <v>23163</v>
      </c>
      <c r="K164" s="17">
        <f t="shared" si="50"/>
        <v>5969</v>
      </c>
      <c r="L164" s="108"/>
      <c r="M164" s="69">
        <v>23163</v>
      </c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 t="s">
        <v>110</v>
      </c>
    </row>
    <row r="165" spans="1:26" ht="140.25" hidden="1" customHeight="1" outlineLevel="1" x14ac:dyDescent="0.25">
      <c r="A165" s="33"/>
      <c r="B165" s="33"/>
      <c r="C165" s="74" t="s">
        <v>118</v>
      </c>
      <c r="D165" s="15" t="s">
        <v>26</v>
      </c>
      <c r="E165" s="16">
        <v>1123</v>
      </c>
      <c r="F165" s="33"/>
      <c r="G165" s="33"/>
      <c r="H165" s="106"/>
      <c r="I165" s="15">
        <v>108944</v>
      </c>
      <c r="J165" s="69"/>
      <c r="K165" s="17"/>
      <c r="L165" s="108"/>
      <c r="M165" s="69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33" t="s">
        <v>110</v>
      </c>
    </row>
    <row r="166" spans="1:26" ht="127.5" hidden="1" customHeight="1" outlineLevel="1" x14ac:dyDescent="0.25">
      <c r="A166" s="33"/>
      <c r="B166" s="33"/>
      <c r="C166" s="74" t="s">
        <v>119</v>
      </c>
      <c r="D166" s="15" t="s">
        <v>26</v>
      </c>
      <c r="E166" s="16">
        <v>435</v>
      </c>
      <c r="F166" s="33">
        <v>435</v>
      </c>
      <c r="G166" s="33"/>
      <c r="H166" s="106"/>
      <c r="I166" s="15">
        <v>24227</v>
      </c>
      <c r="J166" s="69">
        <v>20406</v>
      </c>
      <c r="K166" s="17">
        <f>I166-J166</f>
        <v>3821</v>
      </c>
      <c r="L166" s="108"/>
      <c r="M166" s="69">
        <v>20406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33" t="s">
        <v>110</v>
      </c>
    </row>
    <row r="167" spans="1:26" collapsed="1" x14ac:dyDescent="0.25">
      <c r="A167" s="33">
        <v>2</v>
      </c>
      <c r="B167" s="33"/>
      <c r="C167" s="75" t="s">
        <v>120</v>
      </c>
      <c r="D167" s="18" t="s">
        <v>37</v>
      </c>
      <c r="E167" s="19">
        <f>E168+E169</f>
        <v>2</v>
      </c>
      <c r="F167" s="19">
        <f t="shared" ref="F167:J167" si="51">F168+F169</f>
        <v>2</v>
      </c>
      <c r="G167" s="19">
        <f t="shared" si="51"/>
        <v>0</v>
      </c>
      <c r="H167" s="106"/>
      <c r="I167" s="13">
        <f t="shared" si="51"/>
        <v>56529</v>
      </c>
      <c r="J167" s="13">
        <f t="shared" si="51"/>
        <v>52281</v>
      </c>
      <c r="K167" s="9">
        <f>I167-J167</f>
        <v>4248</v>
      </c>
      <c r="L167" s="108"/>
      <c r="M167" s="13">
        <f t="shared" ref="M167" si="52">M168+M169</f>
        <v>52281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40.25" hidden="1" customHeight="1" outlineLevel="1" x14ac:dyDescent="0.25">
      <c r="A168" s="33"/>
      <c r="B168" s="33"/>
      <c r="C168" s="74" t="s">
        <v>121</v>
      </c>
      <c r="D168" s="15" t="s">
        <v>37</v>
      </c>
      <c r="E168" s="33">
        <v>1</v>
      </c>
      <c r="F168" s="33">
        <v>1</v>
      </c>
      <c r="G168" s="33"/>
      <c r="H168" s="106"/>
      <c r="I168" s="15">
        <v>8974</v>
      </c>
      <c r="J168" s="69">
        <v>9211</v>
      </c>
      <c r="K168" s="17">
        <f t="shared" ref="K168:K172" si="53">I168-J168</f>
        <v>-237</v>
      </c>
      <c r="L168" s="108"/>
      <c r="M168" s="69">
        <v>9211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76.5" hidden="1" customHeight="1" outlineLevel="1" x14ac:dyDescent="0.25">
      <c r="A169" s="33"/>
      <c r="B169" s="33"/>
      <c r="C169" s="74" t="s">
        <v>122</v>
      </c>
      <c r="D169" s="15" t="s">
        <v>37</v>
      </c>
      <c r="E169" s="33">
        <v>1</v>
      </c>
      <c r="F169" s="33">
        <v>1</v>
      </c>
      <c r="G169" s="33"/>
      <c r="H169" s="106"/>
      <c r="I169" s="15">
        <v>47555</v>
      </c>
      <c r="J169" s="69">
        <v>43070</v>
      </c>
      <c r="K169" s="17">
        <f t="shared" si="53"/>
        <v>4485</v>
      </c>
      <c r="L169" s="108"/>
      <c r="M169" s="69">
        <v>43070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collapsed="1" x14ac:dyDescent="0.25">
      <c r="A170" s="33">
        <v>3</v>
      </c>
      <c r="B170" s="33"/>
      <c r="C170" s="73" t="s">
        <v>123</v>
      </c>
      <c r="D170" s="12" t="s">
        <v>37</v>
      </c>
      <c r="E170" s="19">
        <v>1</v>
      </c>
      <c r="F170" s="19">
        <v>1</v>
      </c>
      <c r="G170" s="33"/>
      <c r="H170" s="106"/>
      <c r="I170" s="9">
        <f>I171</f>
        <v>8933</v>
      </c>
      <c r="J170" s="9">
        <f>J171</f>
        <v>8748</v>
      </c>
      <c r="K170" s="9">
        <f t="shared" si="53"/>
        <v>185</v>
      </c>
      <c r="L170" s="108"/>
      <c r="M170" s="9">
        <f>M171</f>
        <v>8748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38.25" hidden="1" customHeight="1" outlineLevel="1" x14ac:dyDescent="0.25">
      <c r="A171" s="33"/>
      <c r="B171" s="33"/>
      <c r="C171" s="74" t="s">
        <v>124</v>
      </c>
      <c r="D171" s="15" t="s">
        <v>37</v>
      </c>
      <c r="E171" s="33">
        <v>1</v>
      </c>
      <c r="F171" s="33">
        <v>1</v>
      </c>
      <c r="G171" s="33"/>
      <c r="H171" s="106"/>
      <c r="I171" s="15">
        <v>8933</v>
      </c>
      <c r="J171" s="69">
        <v>8748</v>
      </c>
      <c r="K171" s="17">
        <f t="shared" si="53"/>
        <v>185</v>
      </c>
      <c r="L171" s="108"/>
      <c r="M171" s="69">
        <v>8748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45.75" customHeight="1" collapsed="1" x14ac:dyDescent="0.25">
      <c r="A172" s="33">
        <v>4</v>
      </c>
      <c r="B172" s="33"/>
      <c r="C172" s="75" t="s">
        <v>125</v>
      </c>
      <c r="D172" s="8"/>
      <c r="E172" s="40">
        <f>E173+E177</f>
        <v>6</v>
      </c>
      <c r="F172" s="40">
        <f>F173+F177</f>
        <v>1</v>
      </c>
      <c r="G172" s="33"/>
      <c r="H172" s="106"/>
      <c r="I172" s="9">
        <f>I173+I177</f>
        <v>1524</v>
      </c>
      <c r="J172" s="9">
        <f>J173+J177</f>
        <v>115</v>
      </c>
      <c r="K172" s="9">
        <f t="shared" si="53"/>
        <v>1409</v>
      </c>
      <c r="L172" s="108"/>
      <c r="M172" s="9">
        <f>M173+M177</f>
        <v>115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45" hidden="1" customHeight="1" outlineLevel="1" x14ac:dyDescent="0.25">
      <c r="A173" s="33"/>
      <c r="B173" s="33"/>
      <c r="C173" s="76" t="s">
        <v>126</v>
      </c>
      <c r="D173" s="20" t="s">
        <v>41</v>
      </c>
      <c r="E173" s="21">
        <f>SUM(E174:E176)</f>
        <v>3</v>
      </c>
      <c r="F173" s="21">
        <f t="shared" ref="F173:J173" si="54">SUM(F174:F176)</f>
        <v>0</v>
      </c>
      <c r="G173" s="21">
        <f t="shared" si="54"/>
        <v>0</v>
      </c>
      <c r="H173" s="106"/>
      <c r="I173" s="22">
        <f t="shared" si="54"/>
        <v>1227</v>
      </c>
      <c r="J173" s="22">
        <f t="shared" si="54"/>
        <v>0</v>
      </c>
      <c r="K173" s="21"/>
      <c r="L173" s="108"/>
      <c r="M173" s="22">
        <f t="shared" ref="M173" si="55">SUM(M174:M176)</f>
        <v>0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45" hidden="1" customHeight="1" outlineLevel="1" x14ac:dyDescent="0.25">
      <c r="A174" s="33"/>
      <c r="B174" s="33"/>
      <c r="C174" s="74" t="s">
        <v>121</v>
      </c>
      <c r="D174" s="15" t="s">
        <v>41</v>
      </c>
      <c r="E174" s="23">
        <v>1</v>
      </c>
      <c r="F174" s="33"/>
      <c r="G174" s="33"/>
      <c r="H174" s="106"/>
      <c r="I174" s="15">
        <v>291</v>
      </c>
      <c r="J174" s="15"/>
      <c r="K174" s="10"/>
      <c r="L174" s="108"/>
      <c r="M174" s="15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35" hidden="1" customHeight="1" outlineLevel="1" x14ac:dyDescent="0.25">
      <c r="A175" s="33"/>
      <c r="B175" s="33"/>
      <c r="C175" s="74" t="s">
        <v>122</v>
      </c>
      <c r="D175" s="15" t="s">
        <v>41</v>
      </c>
      <c r="E175" s="23">
        <v>1</v>
      </c>
      <c r="F175" s="33"/>
      <c r="G175" s="33"/>
      <c r="H175" s="106"/>
      <c r="I175" s="15">
        <v>647</v>
      </c>
      <c r="J175" s="15"/>
      <c r="K175" s="10"/>
      <c r="L175" s="108"/>
      <c r="M175" s="15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45" hidden="1" customHeight="1" outlineLevel="1" x14ac:dyDescent="0.25">
      <c r="A176" s="33"/>
      <c r="B176" s="33"/>
      <c r="C176" s="74" t="s">
        <v>128</v>
      </c>
      <c r="D176" s="15" t="s">
        <v>41</v>
      </c>
      <c r="E176" s="23">
        <v>1</v>
      </c>
      <c r="F176" s="33"/>
      <c r="G176" s="33"/>
      <c r="H176" s="106"/>
      <c r="I176" s="15">
        <v>289</v>
      </c>
      <c r="J176" s="15"/>
      <c r="K176" s="10"/>
      <c r="L176" s="108"/>
      <c r="M176" s="15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45" hidden="1" customHeight="1" outlineLevel="1" x14ac:dyDescent="0.25">
      <c r="A177" s="33"/>
      <c r="B177" s="33"/>
      <c r="C177" s="76" t="s">
        <v>129</v>
      </c>
      <c r="D177" s="20" t="s">
        <v>41</v>
      </c>
      <c r="E177" s="24">
        <f>SUM(E178:E180)</f>
        <v>3</v>
      </c>
      <c r="F177" s="24">
        <f t="shared" ref="F177:J177" si="56">SUM(F178:F180)</f>
        <v>1</v>
      </c>
      <c r="G177" s="24">
        <f t="shared" si="56"/>
        <v>0</v>
      </c>
      <c r="H177" s="106"/>
      <c r="I177" s="24">
        <f t="shared" si="56"/>
        <v>297</v>
      </c>
      <c r="J177" s="24">
        <f t="shared" si="56"/>
        <v>115</v>
      </c>
      <c r="K177" s="10">
        <f>I177-J177</f>
        <v>182</v>
      </c>
      <c r="L177" s="108"/>
      <c r="M177" s="24">
        <f t="shared" ref="M177" si="57">SUM(M178:M180)</f>
        <v>115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45" hidden="1" customHeight="1" outlineLevel="1" x14ac:dyDescent="0.25">
      <c r="A178" s="33"/>
      <c r="B178" s="33"/>
      <c r="C178" s="74" t="s">
        <v>121</v>
      </c>
      <c r="D178" s="8"/>
      <c r="E178" s="33">
        <v>1</v>
      </c>
      <c r="F178" s="33">
        <v>1</v>
      </c>
      <c r="G178" s="33"/>
      <c r="H178" s="106"/>
      <c r="I178" s="15">
        <v>101</v>
      </c>
      <c r="J178" s="69">
        <v>115</v>
      </c>
      <c r="K178" s="10">
        <f>I178-J178</f>
        <v>-14</v>
      </c>
      <c r="L178" s="108"/>
      <c r="M178" s="69">
        <v>115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35" hidden="1" customHeight="1" outlineLevel="1" x14ac:dyDescent="0.25">
      <c r="A179" s="33"/>
      <c r="B179" s="33"/>
      <c r="C179" s="74" t="s">
        <v>122</v>
      </c>
      <c r="D179" s="8"/>
      <c r="E179" s="33">
        <v>1</v>
      </c>
      <c r="F179" s="33"/>
      <c r="G179" s="33"/>
      <c r="H179" s="106"/>
      <c r="I179" s="15">
        <v>96</v>
      </c>
      <c r="J179" s="69"/>
      <c r="K179" s="10"/>
      <c r="L179" s="108"/>
      <c r="M179" s="69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45" hidden="1" customHeight="1" outlineLevel="1" x14ac:dyDescent="0.25">
      <c r="A180" s="33"/>
      <c r="B180" s="33"/>
      <c r="C180" s="74" t="s">
        <v>128</v>
      </c>
      <c r="D180" s="8"/>
      <c r="E180" s="33">
        <v>1</v>
      </c>
      <c r="F180" s="33"/>
      <c r="G180" s="33"/>
      <c r="H180" s="106"/>
      <c r="I180" s="15">
        <v>100</v>
      </c>
      <c r="J180" s="69"/>
      <c r="K180" s="10"/>
      <c r="L180" s="108"/>
      <c r="M180" s="69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collapsed="1" x14ac:dyDescent="0.25">
      <c r="A181" s="33">
        <v>5</v>
      </c>
      <c r="B181" s="33"/>
      <c r="C181" s="75" t="s">
        <v>130</v>
      </c>
      <c r="D181" s="18"/>
      <c r="E181" s="84">
        <f>E182+E192+E225+E235</f>
        <v>69</v>
      </c>
      <c r="F181" s="84">
        <f>F182+F192+F225+F235</f>
        <v>46</v>
      </c>
      <c r="G181" s="33"/>
      <c r="H181" s="106"/>
      <c r="I181" s="9">
        <f>I192+I182+I225+I235</f>
        <v>38405</v>
      </c>
      <c r="J181" s="9">
        <f>J192+J182+J225+J235</f>
        <v>23526</v>
      </c>
      <c r="K181" s="9">
        <f>I181-J181</f>
        <v>14879</v>
      </c>
      <c r="L181" s="108"/>
      <c r="M181" s="9">
        <f>M192+M182+M225+M235</f>
        <v>23526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hidden="1" customHeight="1" outlineLevel="1" x14ac:dyDescent="0.25">
      <c r="A182" s="33"/>
      <c r="B182" s="33"/>
      <c r="C182" s="76" t="s">
        <v>130</v>
      </c>
      <c r="D182" s="20" t="s">
        <v>57</v>
      </c>
      <c r="E182" s="85">
        <f>SUM(E183:E191)</f>
        <v>9</v>
      </c>
      <c r="F182" s="85">
        <v>9</v>
      </c>
      <c r="G182" s="21">
        <f>SUM(G183:G204)</f>
        <v>0</v>
      </c>
      <c r="H182" s="106"/>
      <c r="I182" s="21">
        <f>SUM(I183:I191)</f>
        <v>19102</v>
      </c>
      <c r="J182" s="21">
        <f>SUM(J183:J191)</f>
        <v>16238</v>
      </c>
      <c r="K182" s="25">
        <f t="shared" ref="K182:K203" si="58">I182-J182</f>
        <v>2864</v>
      </c>
      <c r="L182" s="108"/>
      <c r="M182" s="21">
        <f>SUM(M183:M191)</f>
        <v>16238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51" hidden="1" customHeight="1" outlineLevel="2" x14ac:dyDescent="0.25">
      <c r="A183" s="33"/>
      <c r="B183" s="33"/>
      <c r="C183" s="74" t="s">
        <v>131</v>
      </c>
      <c r="D183" s="15" t="s">
        <v>57</v>
      </c>
      <c r="E183" s="86">
        <v>1</v>
      </c>
      <c r="F183" s="87">
        <v>1</v>
      </c>
      <c r="G183" s="33"/>
      <c r="H183" s="106"/>
      <c r="I183" s="15">
        <v>3202</v>
      </c>
      <c r="J183" s="15">
        <v>2722</v>
      </c>
      <c r="K183" s="17">
        <f t="shared" si="58"/>
        <v>480</v>
      </c>
      <c r="L183" s="108"/>
      <c r="M183" s="15">
        <v>2722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51" hidden="1" customHeight="1" outlineLevel="2" x14ac:dyDescent="0.25">
      <c r="A184" s="33"/>
      <c r="B184" s="33"/>
      <c r="C184" s="74" t="s">
        <v>132</v>
      </c>
      <c r="D184" s="15" t="s">
        <v>57</v>
      </c>
      <c r="E184" s="88">
        <v>1</v>
      </c>
      <c r="F184" s="87">
        <v>1</v>
      </c>
      <c r="G184" s="33"/>
      <c r="H184" s="106"/>
      <c r="I184" s="15">
        <v>1219</v>
      </c>
      <c r="J184" s="15">
        <v>1036</v>
      </c>
      <c r="K184" s="17">
        <f t="shared" si="58"/>
        <v>183</v>
      </c>
      <c r="L184" s="108"/>
      <c r="M184" s="15">
        <v>1036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51" hidden="1" customHeight="1" outlineLevel="2" x14ac:dyDescent="0.25">
      <c r="A185" s="33"/>
      <c r="B185" s="33"/>
      <c r="C185" s="74" t="s">
        <v>133</v>
      </c>
      <c r="D185" s="15" t="s">
        <v>57</v>
      </c>
      <c r="E185" s="88">
        <v>1</v>
      </c>
      <c r="F185" s="87">
        <v>1</v>
      </c>
      <c r="G185" s="33"/>
      <c r="H185" s="106"/>
      <c r="I185" s="15">
        <v>1179</v>
      </c>
      <c r="J185" s="15">
        <v>1002</v>
      </c>
      <c r="K185" s="17">
        <f t="shared" si="58"/>
        <v>177</v>
      </c>
      <c r="L185" s="108"/>
      <c r="M185" s="15">
        <v>1002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38.25" hidden="1" customHeight="1" outlineLevel="2" x14ac:dyDescent="0.25">
      <c r="A186" s="33"/>
      <c r="B186" s="33"/>
      <c r="C186" s="74" t="s">
        <v>134</v>
      </c>
      <c r="D186" s="15" t="s">
        <v>57</v>
      </c>
      <c r="E186" s="88">
        <v>1</v>
      </c>
      <c r="F186" s="87">
        <v>1</v>
      </c>
      <c r="G186" s="33"/>
      <c r="H186" s="106"/>
      <c r="I186" s="15">
        <v>5639</v>
      </c>
      <c r="J186" s="15">
        <v>4793</v>
      </c>
      <c r="K186" s="17">
        <f t="shared" si="58"/>
        <v>846</v>
      </c>
      <c r="L186" s="108"/>
      <c r="M186" s="15">
        <v>4793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51" hidden="1" customHeight="1" outlineLevel="2" x14ac:dyDescent="0.25">
      <c r="A187" s="33"/>
      <c r="B187" s="33"/>
      <c r="C187" s="77" t="s">
        <v>135</v>
      </c>
      <c r="D187" s="15" t="s">
        <v>57</v>
      </c>
      <c r="E187" s="86">
        <v>1</v>
      </c>
      <c r="F187" s="87">
        <v>1</v>
      </c>
      <c r="G187" s="33"/>
      <c r="H187" s="106"/>
      <c r="I187" s="15">
        <v>2397</v>
      </c>
      <c r="J187" s="15">
        <v>2038</v>
      </c>
      <c r="K187" s="17">
        <f t="shared" si="58"/>
        <v>359</v>
      </c>
      <c r="L187" s="108"/>
      <c r="M187" s="15">
        <v>2038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5.5" hidden="1" customHeight="1" outlineLevel="2" x14ac:dyDescent="0.25">
      <c r="A188" s="33"/>
      <c r="B188" s="33"/>
      <c r="C188" s="77" t="s">
        <v>136</v>
      </c>
      <c r="D188" s="15" t="s">
        <v>57</v>
      </c>
      <c r="E188" s="88">
        <v>1</v>
      </c>
      <c r="F188" s="87">
        <v>1</v>
      </c>
      <c r="G188" s="33"/>
      <c r="H188" s="106"/>
      <c r="I188" s="15">
        <v>1197</v>
      </c>
      <c r="J188" s="15">
        <v>1018</v>
      </c>
      <c r="K188" s="17">
        <f t="shared" si="58"/>
        <v>179</v>
      </c>
      <c r="L188" s="108"/>
      <c r="M188" s="15">
        <v>1018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38.25" hidden="1" customHeight="1" outlineLevel="2" x14ac:dyDescent="0.25">
      <c r="A189" s="33"/>
      <c r="B189" s="33"/>
      <c r="C189" s="77" t="s">
        <v>137</v>
      </c>
      <c r="D189" s="15" t="s">
        <v>57</v>
      </c>
      <c r="E189" s="88">
        <v>1</v>
      </c>
      <c r="F189" s="87">
        <v>1</v>
      </c>
      <c r="G189" s="33"/>
      <c r="H189" s="106"/>
      <c r="I189" s="15">
        <v>1197</v>
      </c>
      <c r="J189" s="15">
        <v>1018</v>
      </c>
      <c r="K189" s="17">
        <f t="shared" si="58"/>
        <v>179</v>
      </c>
      <c r="L189" s="108"/>
      <c r="M189" s="15">
        <v>1018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51" hidden="1" customHeight="1" outlineLevel="2" x14ac:dyDescent="0.25">
      <c r="A190" s="33"/>
      <c r="B190" s="33"/>
      <c r="C190" s="74" t="s">
        <v>138</v>
      </c>
      <c r="D190" s="15" t="s">
        <v>57</v>
      </c>
      <c r="E190" s="88">
        <v>1</v>
      </c>
      <c r="F190" s="87">
        <v>1</v>
      </c>
      <c r="G190" s="33"/>
      <c r="H190" s="106"/>
      <c r="I190" s="15">
        <v>1060</v>
      </c>
      <c r="J190" s="15">
        <v>901</v>
      </c>
      <c r="K190" s="17">
        <f t="shared" si="58"/>
        <v>159</v>
      </c>
      <c r="L190" s="108"/>
      <c r="M190" s="15">
        <v>901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51" hidden="1" customHeight="1" outlineLevel="2" x14ac:dyDescent="0.25">
      <c r="A191" s="33"/>
      <c r="B191" s="33"/>
      <c r="C191" s="77" t="s">
        <v>139</v>
      </c>
      <c r="D191" s="15" t="s">
        <v>57</v>
      </c>
      <c r="E191" s="86">
        <v>1</v>
      </c>
      <c r="F191" s="87">
        <v>1</v>
      </c>
      <c r="G191" s="33"/>
      <c r="H191" s="106"/>
      <c r="I191" s="15">
        <v>2012</v>
      </c>
      <c r="J191" s="15">
        <v>1710</v>
      </c>
      <c r="K191" s="17">
        <f t="shared" si="58"/>
        <v>302</v>
      </c>
      <c r="L191" s="108"/>
      <c r="M191" s="15">
        <v>1710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hidden="1" customHeight="1" outlineLevel="1" x14ac:dyDescent="0.25">
      <c r="A192" s="33"/>
      <c r="B192" s="33"/>
      <c r="C192" s="78" t="s">
        <v>140</v>
      </c>
      <c r="D192" s="27" t="s">
        <v>57</v>
      </c>
      <c r="E192" s="89">
        <f>E193+E203+E209+E219</f>
        <v>28</v>
      </c>
      <c r="F192" s="89">
        <v>28</v>
      </c>
      <c r="G192" s="15">
        <f t="shared" ref="G192" si="59">G193+G203+G209+G219</f>
        <v>0</v>
      </c>
      <c r="H192" s="106"/>
      <c r="I192" s="45">
        <f>I193+I203+I209+I219</f>
        <v>4329</v>
      </c>
      <c r="J192" s="45">
        <f>J193+J203+J209+J219</f>
        <v>3687</v>
      </c>
      <c r="K192" s="25">
        <f t="shared" si="58"/>
        <v>642</v>
      </c>
      <c r="L192" s="108"/>
      <c r="M192" s="45">
        <f>M193+M203+M209+M219</f>
        <v>3687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hidden="1" customHeight="1" outlineLevel="1" x14ac:dyDescent="0.25">
      <c r="A193" s="33"/>
      <c r="B193" s="33"/>
      <c r="C193" s="78" t="s">
        <v>141</v>
      </c>
      <c r="D193" s="27" t="s">
        <v>57</v>
      </c>
      <c r="E193" s="90">
        <f>SUM(E194:E202)</f>
        <v>9</v>
      </c>
      <c r="F193" s="90">
        <f t="shared" ref="F193" si="60">SUM(F194:F202)</f>
        <v>9</v>
      </c>
      <c r="G193" s="28">
        <f t="shared" ref="G193:J193" si="61">SUM(G194:G202)</f>
        <v>0</v>
      </c>
      <c r="H193" s="106"/>
      <c r="I193" s="28">
        <f t="shared" si="61"/>
        <v>849</v>
      </c>
      <c r="J193" s="28">
        <f t="shared" si="61"/>
        <v>723</v>
      </c>
      <c r="K193" s="25">
        <f t="shared" si="58"/>
        <v>126</v>
      </c>
      <c r="L193" s="108"/>
      <c r="M193" s="28">
        <f t="shared" ref="M193" si="62">SUM(M194:M202)</f>
        <v>723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51" hidden="1" customHeight="1" outlineLevel="2" x14ac:dyDescent="0.25">
      <c r="A194" s="33"/>
      <c r="B194" s="33"/>
      <c r="C194" s="74" t="s">
        <v>142</v>
      </c>
      <c r="D194" s="15" t="s">
        <v>57</v>
      </c>
      <c r="E194" s="86">
        <v>1</v>
      </c>
      <c r="F194" s="87">
        <v>1</v>
      </c>
      <c r="G194" s="33"/>
      <c r="H194" s="106"/>
      <c r="I194" s="15">
        <v>114</v>
      </c>
      <c r="J194" s="15">
        <v>97</v>
      </c>
      <c r="K194" s="17">
        <f t="shared" si="58"/>
        <v>17</v>
      </c>
      <c r="L194" s="108"/>
      <c r="M194" s="15">
        <v>97</v>
      </c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51" hidden="1" customHeight="1" outlineLevel="2" x14ac:dyDescent="0.25">
      <c r="A195" s="33"/>
      <c r="B195" s="33"/>
      <c r="C195" s="74" t="s">
        <v>132</v>
      </c>
      <c r="D195" s="15" t="s">
        <v>57</v>
      </c>
      <c r="E195" s="86">
        <v>1</v>
      </c>
      <c r="F195" s="87">
        <v>1</v>
      </c>
      <c r="G195" s="33"/>
      <c r="H195" s="106"/>
      <c r="I195" s="15">
        <v>65</v>
      </c>
      <c r="J195" s="15">
        <v>55</v>
      </c>
      <c r="K195" s="17">
        <f t="shared" si="58"/>
        <v>10</v>
      </c>
      <c r="L195" s="108"/>
      <c r="M195" s="15">
        <v>55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51" hidden="1" customHeight="1" outlineLevel="2" x14ac:dyDescent="0.25">
      <c r="A196" s="33"/>
      <c r="B196" s="33"/>
      <c r="C196" s="74" t="s">
        <v>133</v>
      </c>
      <c r="D196" s="15" t="s">
        <v>57</v>
      </c>
      <c r="E196" s="86">
        <v>1</v>
      </c>
      <c r="F196" s="87">
        <v>1</v>
      </c>
      <c r="G196" s="33"/>
      <c r="H196" s="106"/>
      <c r="I196" s="15">
        <v>75</v>
      </c>
      <c r="J196" s="15">
        <v>64</v>
      </c>
      <c r="K196" s="17">
        <f t="shared" si="58"/>
        <v>11</v>
      </c>
      <c r="L196" s="108"/>
      <c r="M196" s="15">
        <v>64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38.25" hidden="1" customHeight="1" outlineLevel="2" x14ac:dyDescent="0.25">
      <c r="A197" s="33"/>
      <c r="B197" s="33"/>
      <c r="C197" s="74" t="s">
        <v>134</v>
      </c>
      <c r="D197" s="15" t="s">
        <v>57</v>
      </c>
      <c r="E197" s="86">
        <v>1</v>
      </c>
      <c r="F197" s="87">
        <v>1</v>
      </c>
      <c r="G197" s="33"/>
      <c r="H197" s="106"/>
      <c r="I197" s="15">
        <v>300</v>
      </c>
      <c r="J197" s="15">
        <v>255</v>
      </c>
      <c r="K197" s="17">
        <f t="shared" si="58"/>
        <v>45</v>
      </c>
      <c r="L197" s="108"/>
      <c r="M197" s="15">
        <v>255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51" hidden="1" customHeight="1" outlineLevel="2" x14ac:dyDescent="0.25">
      <c r="A198" s="33"/>
      <c r="B198" s="33"/>
      <c r="C198" s="77" t="s">
        <v>135</v>
      </c>
      <c r="D198" s="15" t="s">
        <v>57</v>
      </c>
      <c r="E198" s="86">
        <v>1</v>
      </c>
      <c r="F198" s="87">
        <v>1</v>
      </c>
      <c r="G198" s="33"/>
      <c r="H198" s="106"/>
      <c r="I198" s="15">
        <v>89</v>
      </c>
      <c r="J198" s="15">
        <v>76</v>
      </c>
      <c r="K198" s="17">
        <f t="shared" si="58"/>
        <v>13</v>
      </c>
      <c r="L198" s="108"/>
      <c r="M198" s="15">
        <v>76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5.5" hidden="1" customHeight="1" outlineLevel="2" x14ac:dyDescent="0.25">
      <c r="A199" s="33"/>
      <c r="B199" s="33"/>
      <c r="C199" s="77" t="s">
        <v>136</v>
      </c>
      <c r="D199" s="15" t="s">
        <v>57</v>
      </c>
      <c r="E199" s="86">
        <v>1</v>
      </c>
      <c r="F199" s="87">
        <v>1</v>
      </c>
      <c r="G199" s="33"/>
      <c r="H199" s="106"/>
      <c r="I199" s="15">
        <v>41</v>
      </c>
      <c r="J199" s="15">
        <v>35</v>
      </c>
      <c r="K199" s="17">
        <f t="shared" si="58"/>
        <v>6</v>
      </c>
      <c r="L199" s="108"/>
      <c r="M199" s="15">
        <v>35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38.25" hidden="1" customHeight="1" outlineLevel="2" x14ac:dyDescent="0.25">
      <c r="A200" s="33"/>
      <c r="B200" s="33"/>
      <c r="C200" s="77" t="s">
        <v>137</v>
      </c>
      <c r="D200" s="15" t="s">
        <v>57</v>
      </c>
      <c r="E200" s="86">
        <v>1</v>
      </c>
      <c r="F200" s="87">
        <v>1</v>
      </c>
      <c r="G200" s="33"/>
      <c r="H200" s="106"/>
      <c r="I200" s="15">
        <v>50</v>
      </c>
      <c r="J200" s="15">
        <v>43</v>
      </c>
      <c r="K200" s="17">
        <f t="shared" si="58"/>
        <v>7</v>
      </c>
      <c r="L200" s="108"/>
      <c r="M200" s="15">
        <v>43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51" hidden="1" customHeight="1" outlineLevel="2" x14ac:dyDescent="0.25">
      <c r="A201" s="33"/>
      <c r="B201" s="33"/>
      <c r="C201" s="74" t="s">
        <v>138</v>
      </c>
      <c r="D201" s="15" t="s">
        <v>57</v>
      </c>
      <c r="E201" s="86">
        <v>1</v>
      </c>
      <c r="F201" s="87">
        <v>1</v>
      </c>
      <c r="G201" s="33"/>
      <c r="H201" s="106"/>
      <c r="I201" s="15">
        <v>50</v>
      </c>
      <c r="J201" s="15">
        <v>43</v>
      </c>
      <c r="K201" s="17">
        <f t="shared" si="58"/>
        <v>7</v>
      </c>
      <c r="L201" s="108"/>
      <c r="M201" s="15">
        <v>43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51" hidden="1" customHeight="1" outlineLevel="2" x14ac:dyDescent="0.25">
      <c r="A202" s="33"/>
      <c r="B202" s="33"/>
      <c r="C202" s="77" t="s">
        <v>139</v>
      </c>
      <c r="D202" s="15" t="s">
        <v>57</v>
      </c>
      <c r="E202" s="86">
        <v>1</v>
      </c>
      <c r="F202" s="87">
        <v>1</v>
      </c>
      <c r="G202" s="33"/>
      <c r="H202" s="106"/>
      <c r="I202" s="15">
        <v>65</v>
      </c>
      <c r="J202" s="15">
        <v>55</v>
      </c>
      <c r="K202" s="17">
        <f t="shared" si="58"/>
        <v>10</v>
      </c>
      <c r="L202" s="108"/>
      <c r="M202" s="15">
        <v>55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hidden="1" customHeight="1" outlineLevel="1" collapsed="1" x14ac:dyDescent="0.25">
      <c r="A203" s="33"/>
      <c r="B203" s="33"/>
      <c r="C203" s="78" t="s">
        <v>143</v>
      </c>
      <c r="D203" s="27" t="s">
        <v>57</v>
      </c>
      <c r="E203" s="91">
        <f>SUM(E204:E208)</f>
        <v>5</v>
      </c>
      <c r="F203" s="91">
        <f>SUM(F204:F208)</f>
        <v>5</v>
      </c>
      <c r="G203" s="29">
        <f t="shared" ref="G203:J203" si="63">SUM(G204:G208)</f>
        <v>0</v>
      </c>
      <c r="H203" s="106"/>
      <c r="I203" s="29">
        <f t="shared" si="63"/>
        <v>330</v>
      </c>
      <c r="J203" s="29">
        <f t="shared" si="63"/>
        <v>283</v>
      </c>
      <c r="K203" s="25">
        <f t="shared" si="58"/>
        <v>47</v>
      </c>
      <c r="L203" s="108"/>
      <c r="M203" s="29">
        <f t="shared" ref="M203" si="64">SUM(M204:M208)</f>
        <v>283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51" hidden="1" customHeight="1" outlineLevel="2" x14ac:dyDescent="0.25">
      <c r="A204" s="33"/>
      <c r="B204" s="33"/>
      <c r="C204" s="74" t="s">
        <v>132</v>
      </c>
      <c r="D204" s="15" t="s">
        <v>57</v>
      </c>
      <c r="E204" s="92">
        <v>1</v>
      </c>
      <c r="F204" s="87">
        <v>1</v>
      </c>
      <c r="G204" s="33"/>
      <c r="H204" s="106"/>
      <c r="I204" s="15">
        <v>70</v>
      </c>
      <c r="J204" s="69">
        <v>60</v>
      </c>
      <c r="K204" s="17">
        <f>I204-J204</f>
        <v>10</v>
      </c>
      <c r="L204" s="108"/>
      <c r="M204" s="69">
        <v>60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51" hidden="1" customHeight="1" outlineLevel="2" x14ac:dyDescent="0.25">
      <c r="A205" s="33"/>
      <c r="B205" s="33"/>
      <c r="C205" s="74" t="s">
        <v>133</v>
      </c>
      <c r="D205" s="15" t="s">
        <v>57</v>
      </c>
      <c r="E205" s="87">
        <v>1</v>
      </c>
      <c r="F205" s="87">
        <v>1</v>
      </c>
      <c r="G205" s="33"/>
      <c r="H205" s="106"/>
      <c r="I205" s="15">
        <v>70</v>
      </c>
      <c r="J205" s="69">
        <v>60</v>
      </c>
      <c r="K205" s="17">
        <f t="shared" ref="K205:K208" si="65">I205-J205</f>
        <v>10</v>
      </c>
      <c r="L205" s="108"/>
      <c r="M205" s="69">
        <v>60</v>
      </c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5.5" hidden="1" customHeight="1" outlineLevel="2" x14ac:dyDescent="0.25">
      <c r="A206" s="33"/>
      <c r="B206" s="33"/>
      <c r="C206" s="77" t="s">
        <v>136</v>
      </c>
      <c r="D206" s="15" t="s">
        <v>57</v>
      </c>
      <c r="E206" s="87">
        <v>1</v>
      </c>
      <c r="F206" s="87">
        <v>1</v>
      </c>
      <c r="G206" s="33"/>
      <c r="H206" s="106"/>
      <c r="I206" s="15">
        <v>50</v>
      </c>
      <c r="J206" s="69">
        <v>43</v>
      </c>
      <c r="K206" s="17">
        <f t="shared" si="65"/>
        <v>7</v>
      </c>
      <c r="L206" s="108"/>
      <c r="M206" s="69">
        <v>43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38.25" hidden="1" customHeight="1" outlineLevel="2" x14ac:dyDescent="0.25">
      <c r="A207" s="33"/>
      <c r="B207" s="33"/>
      <c r="C207" s="77" t="s">
        <v>137</v>
      </c>
      <c r="D207" s="15" t="s">
        <v>57</v>
      </c>
      <c r="E207" s="87">
        <v>1</v>
      </c>
      <c r="F207" s="87">
        <v>1</v>
      </c>
      <c r="G207" s="33"/>
      <c r="H207" s="106"/>
      <c r="I207" s="15">
        <v>70</v>
      </c>
      <c r="J207" s="69">
        <v>60</v>
      </c>
      <c r="K207" s="17">
        <f t="shared" si="65"/>
        <v>10</v>
      </c>
      <c r="L207" s="108"/>
      <c r="M207" s="69">
        <v>60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51" hidden="1" customHeight="1" outlineLevel="2" x14ac:dyDescent="0.25">
      <c r="A208" s="33"/>
      <c r="B208" s="33"/>
      <c r="C208" s="74" t="s">
        <v>138</v>
      </c>
      <c r="D208" s="15" t="s">
        <v>57</v>
      </c>
      <c r="E208" s="87">
        <v>1</v>
      </c>
      <c r="F208" s="87">
        <v>1</v>
      </c>
      <c r="G208" s="33"/>
      <c r="H208" s="106"/>
      <c r="I208" s="15">
        <v>70</v>
      </c>
      <c r="J208" s="69">
        <v>60</v>
      </c>
      <c r="K208" s="17">
        <f t="shared" si="65"/>
        <v>10</v>
      </c>
      <c r="L208" s="108"/>
      <c r="M208" s="69">
        <v>60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hidden="1" customHeight="1" outlineLevel="1" collapsed="1" x14ac:dyDescent="0.25">
      <c r="A209" s="33"/>
      <c r="B209" s="33"/>
      <c r="C209" s="78" t="s">
        <v>144</v>
      </c>
      <c r="D209" s="27" t="s">
        <v>57</v>
      </c>
      <c r="E209" s="85">
        <f>SUM(E210:E218)</f>
        <v>9</v>
      </c>
      <c r="F209" s="85">
        <f>SUM(F210:F218)</f>
        <v>9</v>
      </c>
      <c r="G209" s="21">
        <f>SUM(G210:G218)</f>
        <v>0</v>
      </c>
      <c r="H209" s="106"/>
      <c r="I209" s="21">
        <f t="shared" ref="I209:J209" si="66">SUM(I210:I218)</f>
        <v>2100</v>
      </c>
      <c r="J209" s="21">
        <f t="shared" si="66"/>
        <v>1787</v>
      </c>
      <c r="K209" s="25">
        <f>I209-J209</f>
        <v>313</v>
      </c>
      <c r="L209" s="108"/>
      <c r="M209" s="21">
        <f t="shared" ref="M209" si="67">SUM(M210:M218)</f>
        <v>1787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51" hidden="1" customHeight="1" outlineLevel="2" x14ac:dyDescent="0.25">
      <c r="A210" s="33"/>
      <c r="B210" s="33"/>
      <c r="C210" s="74" t="s">
        <v>131</v>
      </c>
      <c r="D210" s="15" t="s">
        <v>57</v>
      </c>
      <c r="E210" s="87">
        <v>1</v>
      </c>
      <c r="F210" s="87">
        <v>1</v>
      </c>
      <c r="G210" s="33"/>
      <c r="H210" s="106"/>
      <c r="I210" s="15">
        <v>300</v>
      </c>
      <c r="J210" s="15">
        <v>255</v>
      </c>
      <c r="K210" s="17">
        <f>I210-J210</f>
        <v>45</v>
      </c>
      <c r="L210" s="108"/>
      <c r="M210" s="15">
        <v>255</v>
      </c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51" hidden="1" customHeight="1" outlineLevel="2" x14ac:dyDescent="0.25">
      <c r="A211" s="33"/>
      <c r="B211" s="33"/>
      <c r="C211" s="74" t="s">
        <v>132</v>
      </c>
      <c r="D211" s="15" t="s">
        <v>57</v>
      </c>
      <c r="E211" s="87">
        <v>1</v>
      </c>
      <c r="F211" s="87">
        <v>1</v>
      </c>
      <c r="G211" s="33"/>
      <c r="H211" s="106"/>
      <c r="I211" s="15">
        <v>150</v>
      </c>
      <c r="J211" s="15">
        <v>128</v>
      </c>
      <c r="K211" s="17">
        <f t="shared" ref="K211:K218" si="68">I211-J211</f>
        <v>22</v>
      </c>
      <c r="L211" s="108"/>
      <c r="M211" s="15">
        <v>128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51" hidden="1" customHeight="1" outlineLevel="2" x14ac:dyDescent="0.25">
      <c r="A212" s="33"/>
      <c r="B212" s="33"/>
      <c r="C212" s="74" t="s">
        <v>133</v>
      </c>
      <c r="D212" s="15" t="s">
        <v>57</v>
      </c>
      <c r="E212" s="87">
        <v>1</v>
      </c>
      <c r="F212" s="87">
        <v>1</v>
      </c>
      <c r="G212" s="33"/>
      <c r="H212" s="106"/>
      <c r="I212" s="15">
        <v>150</v>
      </c>
      <c r="J212" s="15">
        <v>128</v>
      </c>
      <c r="K212" s="17">
        <f t="shared" si="68"/>
        <v>22</v>
      </c>
      <c r="L212" s="108"/>
      <c r="M212" s="15">
        <v>128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38.25" hidden="1" customHeight="1" outlineLevel="2" x14ac:dyDescent="0.25">
      <c r="A213" s="33"/>
      <c r="B213" s="33"/>
      <c r="C213" s="74" t="s">
        <v>134</v>
      </c>
      <c r="D213" s="15" t="s">
        <v>57</v>
      </c>
      <c r="E213" s="87">
        <v>1</v>
      </c>
      <c r="F213" s="87">
        <v>1</v>
      </c>
      <c r="G213" s="33"/>
      <c r="H213" s="106"/>
      <c r="I213" s="15">
        <v>300</v>
      </c>
      <c r="J213" s="15">
        <v>255</v>
      </c>
      <c r="K213" s="17">
        <f t="shared" si="68"/>
        <v>45</v>
      </c>
      <c r="L213" s="108"/>
      <c r="M213" s="15">
        <v>255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51" hidden="1" customHeight="1" outlineLevel="2" x14ac:dyDescent="0.25">
      <c r="A214" s="33"/>
      <c r="B214" s="33"/>
      <c r="C214" s="77" t="s">
        <v>135</v>
      </c>
      <c r="D214" s="15" t="s">
        <v>57</v>
      </c>
      <c r="E214" s="87">
        <v>1</v>
      </c>
      <c r="F214" s="87">
        <v>1</v>
      </c>
      <c r="G214" s="33"/>
      <c r="H214" s="106"/>
      <c r="I214" s="15">
        <v>300</v>
      </c>
      <c r="J214" s="15">
        <v>255</v>
      </c>
      <c r="K214" s="17">
        <f t="shared" si="68"/>
        <v>45</v>
      </c>
      <c r="L214" s="108"/>
      <c r="M214" s="15">
        <v>255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5.5" hidden="1" customHeight="1" outlineLevel="2" x14ac:dyDescent="0.25">
      <c r="A215" s="33"/>
      <c r="B215" s="33"/>
      <c r="C215" s="77" t="s">
        <v>136</v>
      </c>
      <c r="D215" s="15" t="s">
        <v>57</v>
      </c>
      <c r="E215" s="87">
        <v>1</v>
      </c>
      <c r="F215" s="87">
        <v>1</v>
      </c>
      <c r="G215" s="33"/>
      <c r="H215" s="106"/>
      <c r="I215" s="15">
        <v>150</v>
      </c>
      <c r="J215" s="15">
        <v>128</v>
      </c>
      <c r="K215" s="17">
        <f t="shared" si="68"/>
        <v>22</v>
      </c>
      <c r="L215" s="108"/>
      <c r="M215" s="15">
        <v>128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38.25" hidden="1" customHeight="1" outlineLevel="2" x14ac:dyDescent="0.25">
      <c r="A216" s="33"/>
      <c r="B216" s="33"/>
      <c r="C216" s="77" t="s">
        <v>137</v>
      </c>
      <c r="D216" s="15" t="s">
        <v>57</v>
      </c>
      <c r="E216" s="87">
        <v>1</v>
      </c>
      <c r="F216" s="87">
        <v>1</v>
      </c>
      <c r="G216" s="33"/>
      <c r="H216" s="106"/>
      <c r="I216" s="15">
        <v>300</v>
      </c>
      <c r="J216" s="15">
        <v>255</v>
      </c>
      <c r="K216" s="17">
        <f t="shared" si="68"/>
        <v>45</v>
      </c>
      <c r="L216" s="108"/>
      <c r="M216" s="15">
        <v>255</v>
      </c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51" hidden="1" customHeight="1" outlineLevel="2" x14ac:dyDescent="0.25">
      <c r="A217" s="33"/>
      <c r="B217" s="33"/>
      <c r="C217" s="74" t="s">
        <v>138</v>
      </c>
      <c r="D217" s="15" t="s">
        <v>57</v>
      </c>
      <c r="E217" s="87">
        <v>1</v>
      </c>
      <c r="F217" s="87">
        <v>1</v>
      </c>
      <c r="G217" s="33"/>
      <c r="H217" s="106"/>
      <c r="I217" s="15">
        <v>300</v>
      </c>
      <c r="J217" s="15">
        <v>255</v>
      </c>
      <c r="K217" s="17">
        <f t="shared" si="68"/>
        <v>45</v>
      </c>
      <c r="L217" s="108"/>
      <c r="M217" s="15">
        <v>255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51" hidden="1" customHeight="1" outlineLevel="2" x14ac:dyDescent="0.25">
      <c r="A218" s="33"/>
      <c r="B218" s="33"/>
      <c r="C218" s="77" t="s">
        <v>139</v>
      </c>
      <c r="D218" s="15" t="s">
        <v>57</v>
      </c>
      <c r="E218" s="87">
        <v>1</v>
      </c>
      <c r="F218" s="87">
        <v>1</v>
      </c>
      <c r="G218" s="33"/>
      <c r="H218" s="106"/>
      <c r="I218" s="15">
        <v>150</v>
      </c>
      <c r="J218" s="15">
        <v>128</v>
      </c>
      <c r="K218" s="17">
        <f t="shared" si="68"/>
        <v>22</v>
      </c>
      <c r="L218" s="108"/>
      <c r="M218" s="15">
        <v>128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hidden="1" customHeight="1" outlineLevel="1" collapsed="1" x14ac:dyDescent="0.25">
      <c r="A219" s="33"/>
      <c r="B219" s="33"/>
      <c r="C219" s="78" t="s">
        <v>145</v>
      </c>
      <c r="D219" s="27" t="s">
        <v>57</v>
      </c>
      <c r="E219" s="93">
        <f>SUM(E220:E224)</f>
        <v>5</v>
      </c>
      <c r="F219" s="93">
        <f t="shared" ref="F219" si="69">SUM(F220:F224)</f>
        <v>5</v>
      </c>
      <c r="G219" s="24">
        <f t="shared" ref="G219:J219" si="70">SUM(G220:G224)</f>
        <v>0</v>
      </c>
      <c r="H219" s="106"/>
      <c r="I219" s="24">
        <f t="shared" si="70"/>
        <v>1050</v>
      </c>
      <c r="J219" s="24">
        <f t="shared" si="70"/>
        <v>894</v>
      </c>
      <c r="K219" s="25">
        <f>I219-J219</f>
        <v>156</v>
      </c>
      <c r="L219" s="108"/>
      <c r="M219" s="24">
        <f t="shared" ref="M219" si="71">SUM(M220:M224)</f>
        <v>894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51" hidden="1" customHeight="1" outlineLevel="2" x14ac:dyDescent="0.25">
      <c r="A220" s="33"/>
      <c r="B220" s="33"/>
      <c r="C220" s="74" t="s">
        <v>132</v>
      </c>
      <c r="D220" s="15" t="s">
        <v>57</v>
      </c>
      <c r="E220" s="87">
        <v>1</v>
      </c>
      <c r="F220" s="87">
        <v>1</v>
      </c>
      <c r="G220" s="33"/>
      <c r="H220" s="106"/>
      <c r="I220" s="15">
        <v>150</v>
      </c>
      <c r="J220" s="15">
        <v>128</v>
      </c>
      <c r="K220" s="17">
        <f>I220-J220</f>
        <v>22</v>
      </c>
      <c r="L220" s="108"/>
      <c r="M220" s="15">
        <v>128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51" hidden="1" customHeight="1" outlineLevel="2" x14ac:dyDescent="0.25">
      <c r="A221" s="33"/>
      <c r="B221" s="33"/>
      <c r="C221" s="74" t="s">
        <v>133</v>
      </c>
      <c r="D221" s="15" t="s">
        <v>57</v>
      </c>
      <c r="E221" s="87">
        <v>1</v>
      </c>
      <c r="F221" s="87">
        <v>1</v>
      </c>
      <c r="G221" s="33"/>
      <c r="H221" s="106"/>
      <c r="I221" s="15">
        <v>150</v>
      </c>
      <c r="J221" s="15">
        <v>128</v>
      </c>
      <c r="K221" s="17">
        <f t="shared" ref="K221:K224" si="72">I221-J221</f>
        <v>22</v>
      </c>
      <c r="L221" s="108"/>
      <c r="M221" s="15">
        <v>128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5.5" hidden="1" customHeight="1" outlineLevel="2" x14ac:dyDescent="0.25">
      <c r="A222" s="33"/>
      <c r="B222" s="33"/>
      <c r="C222" s="77" t="s">
        <v>136</v>
      </c>
      <c r="D222" s="23" t="s">
        <v>57</v>
      </c>
      <c r="E222" s="87">
        <v>1</v>
      </c>
      <c r="F222" s="87">
        <v>1</v>
      </c>
      <c r="G222" s="33"/>
      <c r="H222" s="106"/>
      <c r="I222" s="15">
        <v>150</v>
      </c>
      <c r="J222" s="15">
        <v>128</v>
      </c>
      <c r="K222" s="17">
        <f t="shared" si="72"/>
        <v>22</v>
      </c>
      <c r="L222" s="108"/>
      <c r="M222" s="15">
        <v>128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38.25" hidden="1" customHeight="1" outlineLevel="2" x14ac:dyDescent="0.25">
      <c r="A223" s="33"/>
      <c r="B223" s="33"/>
      <c r="C223" s="77" t="s">
        <v>137</v>
      </c>
      <c r="D223" s="23" t="s">
        <v>57</v>
      </c>
      <c r="E223" s="87">
        <v>1</v>
      </c>
      <c r="F223" s="87">
        <v>1</v>
      </c>
      <c r="G223" s="33"/>
      <c r="H223" s="106"/>
      <c r="I223" s="15">
        <v>300</v>
      </c>
      <c r="J223" s="15">
        <v>255</v>
      </c>
      <c r="K223" s="17">
        <f t="shared" si="72"/>
        <v>45</v>
      </c>
      <c r="L223" s="108"/>
      <c r="M223" s="15">
        <v>255</v>
      </c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51" hidden="1" customHeight="1" outlineLevel="2" x14ac:dyDescent="0.25">
      <c r="A224" s="33"/>
      <c r="B224" s="33"/>
      <c r="C224" s="74" t="s">
        <v>138</v>
      </c>
      <c r="D224" s="15" t="s">
        <v>57</v>
      </c>
      <c r="E224" s="87">
        <v>1</v>
      </c>
      <c r="F224" s="87">
        <v>1</v>
      </c>
      <c r="G224" s="33"/>
      <c r="H224" s="106"/>
      <c r="I224" s="15">
        <v>300</v>
      </c>
      <c r="J224" s="15">
        <v>255</v>
      </c>
      <c r="K224" s="17">
        <f t="shared" si="72"/>
        <v>45</v>
      </c>
      <c r="L224" s="108"/>
      <c r="M224" s="15">
        <v>255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7" hidden="1" customHeight="1" outlineLevel="1" collapsed="1" x14ac:dyDescent="0.25">
      <c r="A225" s="33"/>
      <c r="B225" s="33"/>
      <c r="C225" s="79" t="s">
        <v>146</v>
      </c>
      <c r="D225" s="31" t="s">
        <v>57</v>
      </c>
      <c r="E225" s="93">
        <f>SUM(E226:E234)</f>
        <v>9</v>
      </c>
      <c r="F225" s="93">
        <f t="shared" ref="F225" si="73">SUM(F226:F254)</f>
        <v>9</v>
      </c>
      <c r="G225" s="24">
        <f t="shared" ref="G225" si="74">SUM(G226:G254)</f>
        <v>0</v>
      </c>
      <c r="H225" s="106"/>
      <c r="I225" s="21">
        <f>SUM(I226:I234)</f>
        <v>4238</v>
      </c>
      <c r="J225" s="21">
        <f>SUM(J226:J234)</f>
        <v>3601</v>
      </c>
      <c r="K225" s="17">
        <f>I225-J225</f>
        <v>637</v>
      </c>
      <c r="L225" s="108"/>
      <c r="M225" s="21">
        <f>SUM(M226:M234)</f>
        <v>3601</v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51" hidden="1" customHeight="1" outlineLevel="2" x14ac:dyDescent="0.25">
      <c r="A226" s="33"/>
      <c r="B226" s="33"/>
      <c r="C226" s="74" t="s">
        <v>131</v>
      </c>
      <c r="D226" s="15" t="s">
        <v>57</v>
      </c>
      <c r="E226" s="87">
        <v>1</v>
      </c>
      <c r="F226" s="87">
        <v>1</v>
      </c>
      <c r="G226" s="33"/>
      <c r="H226" s="106"/>
      <c r="I226" s="15">
        <v>911</v>
      </c>
      <c r="J226" s="15">
        <v>774</v>
      </c>
      <c r="K226" s="17">
        <f>I226-J226</f>
        <v>137</v>
      </c>
      <c r="L226" s="108"/>
      <c r="M226" s="15">
        <v>774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51" hidden="1" customHeight="1" outlineLevel="2" x14ac:dyDescent="0.25">
      <c r="A227" s="33"/>
      <c r="B227" s="33"/>
      <c r="C227" s="74" t="s">
        <v>132</v>
      </c>
      <c r="D227" s="15" t="s">
        <v>57</v>
      </c>
      <c r="E227" s="87">
        <v>1</v>
      </c>
      <c r="F227" s="87">
        <v>1</v>
      </c>
      <c r="G227" s="33"/>
      <c r="H227" s="106"/>
      <c r="I227" s="15">
        <v>992</v>
      </c>
      <c r="J227" s="15">
        <v>843</v>
      </c>
      <c r="K227" s="17">
        <f t="shared" ref="K227:K234" si="75">I227-J227</f>
        <v>149</v>
      </c>
      <c r="L227" s="108"/>
      <c r="M227" s="15">
        <v>843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51" hidden="1" customHeight="1" outlineLevel="2" x14ac:dyDescent="0.25">
      <c r="A228" s="33"/>
      <c r="B228" s="33"/>
      <c r="C228" s="74" t="s">
        <v>133</v>
      </c>
      <c r="D228" s="15" t="s">
        <v>57</v>
      </c>
      <c r="E228" s="87">
        <v>1</v>
      </c>
      <c r="F228" s="87">
        <v>1</v>
      </c>
      <c r="G228" s="33"/>
      <c r="H228" s="106"/>
      <c r="I228" s="15">
        <v>92</v>
      </c>
      <c r="J228" s="15">
        <v>78</v>
      </c>
      <c r="K228" s="17">
        <f t="shared" si="75"/>
        <v>14</v>
      </c>
      <c r="L228" s="108"/>
      <c r="M228" s="15">
        <v>78</v>
      </c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38.25" hidden="1" customHeight="1" outlineLevel="2" x14ac:dyDescent="0.25">
      <c r="A229" s="33"/>
      <c r="B229" s="33"/>
      <c r="C229" s="74" t="s">
        <v>134</v>
      </c>
      <c r="D229" s="15" t="s">
        <v>57</v>
      </c>
      <c r="E229" s="87">
        <v>1</v>
      </c>
      <c r="F229" s="87">
        <v>1</v>
      </c>
      <c r="G229" s="33"/>
      <c r="H229" s="106"/>
      <c r="I229" s="15">
        <v>811</v>
      </c>
      <c r="J229" s="15">
        <v>689</v>
      </c>
      <c r="K229" s="17">
        <f t="shared" si="75"/>
        <v>122</v>
      </c>
      <c r="L229" s="108"/>
      <c r="M229" s="15">
        <v>689</v>
      </c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51" hidden="1" customHeight="1" outlineLevel="2" x14ac:dyDescent="0.25">
      <c r="A230" s="33"/>
      <c r="B230" s="33"/>
      <c r="C230" s="77" t="s">
        <v>135</v>
      </c>
      <c r="D230" s="23" t="s">
        <v>57</v>
      </c>
      <c r="E230" s="87">
        <v>1</v>
      </c>
      <c r="F230" s="87">
        <v>1</v>
      </c>
      <c r="G230" s="33"/>
      <c r="H230" s="106"/>
      <c r="I230" s="15">
        <v>725</v>
      </c>
      <c r="J230" s="15">
        <v>616</v>
      </c>
      <c r="K230" s="17">
        <f t="shared" si="75"/>
        <v>109</v>
      </c>
      <c r="L230" s="108"/>
      <c r="M230" s="15">
        <v>616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5.5" hidden="1" customHeight="1" outlineLevel="2" x14ac:dyDescent="0.25">
      <c r="A231" s="33"/>
      <c r="B231" s="33"/>
      <c r="C231" s="77" t="s">
        <v>136</v>
      </c>
      <c r="D231" s="23" t="s">
        <v>57</v>
      </c>
      <c r="E231" s="87">
        <v>1</v>
      </c>
      <c r="F231" s="87">
        <v>1</v>
      </c>
      <c r="G231" s="33"/>
      <c r="H231" s="106"/>
      <c r="I231" s="15">
        <v>87</v>
      </c>
      <c r="J231" s="15">
        <v>74</v>
      </c>
      <c r="K231" s="17">
        <f t="shared" si="75"/>
        <v>13</v>
      </c>
      <c r="L231" s="108"/>
      <c r="M231" s="15">
        <v>74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38.25" hidden="1" customHeight="1" outlineLevel="2" x14ac:dyDescent="0.25">
      <c r="A232" s="33"/>
      <c r="B232" s="33"/>
      <c r="C232" s="77" t="s">
        <v>137</v>
      </c>
      <c r="D232" s="23" t="s">
        <v>57</v>
      </c>
      <c r="E232" s="87">
        <v>1</v>
      </c>
      <c r="F232" s="87">
        <v>1</v>
      </c>
      <c r="G232" s="33"/>
      <c r="H232" s="106"/>
      <c r="I232" s="15">
        <v>73</v>
      </c>
      <c r="J232" s="15">
        <v>62</v>
      </c>
      <c r="K232" s="17">
        <f t="shared" si="75"/>
        <v>11</v>
      </c>
      <c r="L232" s="108"/>
      <c r="M232" s="15">
        <v>62</v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51" hidden="1" customHeight="1" outlineLevel="2" x14ac:dyDescent="0.25">
      <c r="A233" s="33"/>
      <c r="B233" s="33"/>
      <c r="C233" s="74" t="s">
        <v>138</v>
      </c>
      <c r="D233" s="15" t="s">
        <v>57</v>
      </c>
      <c r="E233" s="87">
        <v>1</v>
      </c>
      <c r="F233" s="87">
        <v>1</v>
      </c>
      <c r="G233" s="33"/>
      <c r="H233" s="106"/>
      <c r="I233" s="15">
        <v>299</v>
      </c>
      <c r="J233" s="15">
        <v>254</v>
      </c>
      <c r="K233" s="17">
        <f t="shared" si="75"/>
        <v>45</v>
      </c>
      <c r="L233" s="108"/>
      <c r="M233" s="15">
        <v>254</v>
      </c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51" hidden="1" customHeight="1" outlineLevel="2" x14ac:dyDescent="0.25">
      <c r="A234" s="33"/>
      <c r="B234" s="33"/>
      <c r="C234" s="77" t="s">
        <v>139</v>
      </c>
      <c r="D234" s="23" t="s">
        <v>57</v>
      </c>
      <c r="E234" s="87">
        <v>1</v>
      </c>
      <c r="F234" s="87">
        <v>1</v>
      </c>
      <c r="G234" s="33"/>
      <c r="H234" s="106"/>
      <c r="I234" s="15">
        <v>248</v>
      </c>
      <c r="J234" s="15">
        <v>211</v>
      </c>
      <c r="K234" s="17">
        <f t="shared" si="75"/>
        <v>37</v>
      </c>
      <c r="L234" s="108"/>
      <c r="M234" s="15">
        <v>211</v>
      </c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idden="1" collapsed="1" x14ac:dyDescent="0.25">
      <c r="A235" s="33"/>
      <c r="B235" s="33"/>
      <c r="C235" s="78" t="s">
        <v>56</v>
      </c>
      <c r="D235" s="27" t="s">
        <v>57</v>
      </c>
      <c r="E235" s="85">
        <f>SUM(E236:E258)</f>
        <v>23</v>
      </c>
      <c r="F235" s="85">
        <f>SUM(F236:F258)</f>
        <v>0</v>
      </c>
      <c r="G235" s="21">
        <f t="shared" ref="G235:J235" si="76">SUM(G236:G258)</f>
        <v>0</v>
      </c>
      <c r="H235" s="106"/>
      <c r="I235" s="21">
        <f t="shared" si="76"/>
        <v>10736</v>
      </c>
      <c r="J235" s="21">
        <f t="shared" si="76"/>
        <v>0</v>
      </c>
      <c r="K235" s="10"/>
      <c r="L235" s="108"/>
      <c r="M235" s="21">
        <f t="shared" ref="M235" si="77">SUM(M236:M258)</f>
        <v>0</v>
      </c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51" hidden="1" customHeight="1" outlineLevel="1" x14ac:dyDescent="0.25">
      <c r="A236" s="33"/>
      <c r="B236" s="33"/>
      <c r="C236" s="74" t="s">
        <v>131</v>
      </c>
      <c r="D236" s="15" t="s">
        <v>57</v>
      </c>
      <c r="E236" s="88">
        <v>1</v>
      </c>
      <c r="F236" s="87"/>
      <c r="G236" s="33"/>
      <c r="H236" s="106"/>
      <c r="I236" s="15">
        <v>553</v>
      </c>
      <c r="J236" s="15"/>
      <c r="K236" s="10"/>
      <c r="L236" s="108"/>
      <c r="M236" s="15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51" hidden="1" customHeight="1" outlineLevel="1" x14ac:dyDescent="0.25">
      <c r="A237" s="33"/>
      <c r="B237" s="33"/>
      <c r="C237" s="74" t="s">
        <v>133</v>
      </c>
      <c r="D237" s="15" t="s">
        <v>57</v>
      </c>
      <c r="E237" s="88">
        <v>1</v>
      </c>
      <c r="F237" s="87"/>
      <c r="G237" s="33"/>
      <c r="H237" s="106"/>
      <c r="I237" s="15">
        <v>216</v>
      </c>
      <c r="J237" s="15"/>
      <c r="K237" s="10"/>
      <c r="L237" s="108"/>
      <c r="M237" s="15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38.25" hidden="1" customHeight="1" outlineLevel="1" x14ac:dyDescent="0.25">
      <c r="A238" s="33"/>
      <c r="B238" s="33"/>
      <c r="C238" s="74" t="s">
        <v>134</v>
      </c>
      <c r="D238" s="15" t="s">
        <v>57</v>
      </c>
      <c r="E238" s="88">
        <v>1</v>
      </c>
      <c r="F238" s="87"/>
      <c r="G238" s="33"/>
      <c r="H238" s="106"/>
      <c r="I238" s="15">
        <v>925</v>
      </c>
      <c r="J238" s="15"/>
      <c r="K238" s="10"/>
      <c r="L238" s="108"/>
      <c r="M238" s="15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51" hidden="1" customHeight="1" outlineLevel="1" x14ac:dyDescent="0.25">
      <c r="A239" s="33"/>
      <c r="B239" s="33"/>
      <c r="C239" s="77" t="s">
        <v>135</v>
      </c>
      <c r="D239" s="23" t="s">
        <v>57</v>
      </c>
      <c r="E239" s="88">
        <v>1</v>
      </c>
      <c r="F239" s="87"/>
      <c r="G239" s="33"/>
      <c r="H239" s="106"/>
      <c r="I239" s="15">
        <v>414</v>
      </c>
      <c r="J239" s="15"/>
      <c r="K239" s="10"/>
      <c r="L239" s="108"/>
      <c r="M239" s="15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5.5" hidden="1" customHeight="1" outlineLevel="1" x14ac:dyDescent="0.25">
      <c r="A240" s="33"/>
      <c r="B240" s="33"/>
      <c r="C240" s="77" t="s">
        <v>136</v>
      </c>
      <c r="D240" s="23" t="s">
        <v>57</v>
      </c>
      <c r="E240" s="88">
        <v>1</v>
      </c>
      <c r="F240" s="87"/>
      <c r="G240" s="33"/>
      <c r="H240" s="106"/>
      <c r="I240" s="15">
        <v>207</v>
      </c>
      <c r="J240" s="15"/>
      <c r="K240" s="10"/>
      <c r="L240" s="108"/>
      <c r="M240" s="15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38.25" hidden="1" customHeight="1" outlineLevel="1" x14ac:dyDescent="0.25">
      <c r="A241" s="33"/>
      <c r="B241" s="33"/>
      <c r="C241" s="77" t="s">
        <v>137</v>
      </c>
      <c r="D241" s="23" t="s">
        <v>57</v>
      </c>
      <c r="E241" s="88">
        <v>1</v>
      </c>
      <c r="F241" s="87"/>
      <c r="G241" s="33"/>
      <c r="H241" s="106"/>
      <c r="I241" s="15">
        <v>207</v>
      </c>
      <c r="J241" s="15"/>
      <c r="K241" s="10"/>
      <c r="L241" s="108"/>
      <c r="M241" s="15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51" hidden="1" customHeight="1" outlineLevel="1" x14ac:dyDescent="0.25">
      <c r="A242" s="33"/>
      <c r="B242" s="33"/>
      <c r="C242" s="74" t="s">
        <v>147</v>
      </c>
      <c r="D242" s="15" t="s">
        <v>57</v>
      </c>
      <c r="E242" s="88">
        <v>1</v>
      </c>
      <c r="F242" s="87"/>
      <c r="G242" s="33"/>
      <c r="H242" s="106"/>
      <c r="I242" s="15">
        <v>183</v>
      </c>
      <c r="J242" s="15"/>
      <c r="K242" s="10"/>
      <c r="L242" s="108"/>
      <c r="M242" s="15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51" hidden="1" customHeight="1" outlineLevel="1" x14ac:dyDescent="0.25">
      <c r="A243" s="33"/>
      <c r="B243" s="33"/>
      <c r="C243" s="77" t="s">
        <v>139</v>
      </c>
      <c r="D243" s="23" t="s">
        <v>57</v>
      </c>
      <c r="E243" s="88">
        <v>1</v>
      </c>
      <c r="F243" s="87"/>
      <c r="G243" s="33"/>
      <c r="H243" s="106"/>
      <c r="I243" s="15">
        <v>213</v>
      </c>
      <c r="J243" s="15"/>
      <c r="K243" s="10"/>
      <c r="L243" s="108"/>
      <c r="M243" s="15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51" hidden="1" customHeight="1" outlineLevel="1" x14ac:dyDescent="0.25">
      <c r="A244" s="33"/>
      <c r="B244" s="33"/>
      <c r="C244" s="74" t="s">
        <v>148</v>
      </c>
      <c r="D244" s="15" t="s">
        <v>57</v>
      </c>
      <c r="E244" s="86">
        <v>1</v>
      </c>
      <c r="F244" s="87"/>
      <c r="G244" s="33"/>
      <c r="H244" s="106"/>
      <c r="I244" s="15">
        <v>1096</v>
      </c>
      <c r="J244" s="15"/>
      <c r="K244" s="10"/>
      <c r="L244" s="108"/>
      <c r="M244" s="15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38.25" hidden="1" customHeight="1" outlineLevel="1" x14ac:dyDescent="0.25">
      <c r="A245" s="33"/>
      <c r="B245" s="33"/>
      <c r="C245" s="74" t="s">
        <v>149</v>
      </c>
      <c r="D245" s="15" t="s">
        <v>57</v>
      </c>
      <c r="E245" s="86">
        <v>1</v>
      </c>
      <c r="F245" s="87"/>
      <c r="G245" s="33"/>
      <c r="H245" s="106"/>
      <c r="I245" s="15">
        <v>891</v>
      </c>
      <c r="J245" s="15"/>
      <c r="K245" s="10"/>
      <c r="L245" s="108"/>
      <c r="M245" s="15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51" hidden="1" customHeight="1" outlineLevel="1" x14ac:dyDescent="0.25">
      <c r="A246" s="33"/>
      <c r="B246" s="33"/>
      <c r="C246" s="74" t="s">
        <v>150</v>
      </c>
      <c r="D246" s="15" t="s">
        <v>57</v>
      </c>
      <c r="E246" s="86">
        <v>1</v>
      </c>
      <c r="F246" s="87"/>
      <c r="G246" s="33"/>
      <c r="H246" s="106"/>
      <c r="I246" s="15">
        <v>357</v>
      </c>
      <c r="J246" s="15"/>
      <c r="K246" s="10"/>
      <c r="L246" s="108"/>
      <c r="M246" s="15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5.5" hidden="1" customHeight="1" outlineLevel="1" x14ac:dyDescent="0.25">
      <c r="A247" s="33"/>
      <c r="B247" s="33"/>
      <c r="C247" s="77" t="s">
        <v>151</v>
      </c>
      <c r="D247" s="23" t="s">
        <v>57</v>
      </c>
      <c r="E247" s="86">
        <v>1</v>
      </c>
      <c r="F247" s="87"/>
      <c r="G247" s="33"/>
      <c r="H247" s="106"/>
      <c r="I247" s="15">
        <v>361</v>
      </c>
      <c r="J247" s="15"/>
      <c r="K247" s="10"/>
      <c r="L247" s="108"/>
      <c r="M247" s="15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38.25" hidden="1" customHeight="1" outlineLevel="1" x14ac:dyDescent="0.25">
      <c r="A248" s="33"/>
      <c r="B248" s="33"/>
      <c r="C248" s="74" t="s">
        <v>152</v>
      </c>
      <c r="D248" s="15" t="s">
        <v>57</v>
      </c>
      <c r="E248" s="86">
        <v>1</v>
      </c>
      <c r="F248" s="87"/>
      <c r="G248" s="33"/>
      <c r="H248" s="106"/>
      <c r="I248" s="15">
        <v>550</v>
      </c>
      <c r="J248" s="15"/>
      <c r="K248" s="10"/>
      <c r="L248" s="108"/>
      <c r="M248" s="15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38.25" hidden="1" customHeight="1" outlineLevel="1" x14ac:dyDescent="0.25">
      <c r="A249" s="33"/>
      <c r="B249" s="33"/>
      <c r="C249" s="77" t="s">
        <v>153</v>
      </c>
      <c r="D249" s="23" t="s">
        <v>57</v>
      </c>
      <c r="E249" s="86">
        <v>1</v>
      </c>
      <c r="F249" s="87"/>
      <c r="G249" s="33"/>
      <c r="H249" s="106"/>
      <c r="I249" s="15">
        <v>363</v>
      </c>
      <c r="J249" s="15"/>
      <c r="K249" s="10"/>
      <c r="L249" s="108"/>
      <c r="M249" s="15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5.5" hidden="1" customHeight="1" outlineLevel="1" x14ac:dyDescent="0.25">
      <c r="A250" s="33"/>
      <c r="B250" s="33"/>
      <c r="C250" s="77" t="s">
        <v>154</v>
      </c>
      <c r="D250" s="23" t="s">
        <v>57</v>
      </c>
      <c r="E250" s="86">
        <v>1</v>
      </c>
      <c r="F250" s="87"/>
      <c r="G250" s="33"/>
      <c r="H250" s="106"/>
      <c r="I250" s="15">
        <v>361</v>
      </c>
      <c r="J250" s="15"/>
      <c r="K250" s="10"/>
      <c r="L250" s="108"/>
      <c r="M250" s="15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63.75" hidden="1" customHeight="1" outlineLevel="1" x14ac:dyDescent="0.25">
      <c r="A251" s="33"/>
      <c r="B251" s="33"/>
      <c r="C251" s="74" t="s">
        <v>155</v>
      </c>
      <c r="D251" s="15" t="s">
        <v>57</v>
      </c>
      <c r="E251" s="86">
        <v>1</v>
      </c>
      <c r="F251" s="87"/>
      <c r="G251" s="33"/>
      <c r="H251" s="106"/>
      <c r="I251" s="15">
        <v>996</v>
      </c>
      <c r="J251" s="15"/>
      <c r="K251" s="10"/>
      <c r="L251" s="108"/>
      <c r="M251" s="15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5.5" hidden="1" customHeight="1" outlineLevel="1" x14ac:dyDescent="0.25">
      <c r="A252" s="33"/>
      <c r="B252" s="33"/>
      <c r="C252" s="74" t="s">
        <v>156</v>
      </c>
      <c r="D252" s="15" t="s">
        <v>57</v>
      </c>
      <c r="E252" s="86">
        <v>1</v>
      </c>
      <c r="F252" s="87"/>
      <c r="G252" s="33"/>
      <c r="H252" s="106"/>
      <c r="I252" s="15">
        <v>361</v>
      </c>
      <c r="J252" s="15"/>
      <c r="K252" s="10"/>
      <c r="L252" s="108"/>
      <c r="M252" s="15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0.5" hidden="1" customHeight="1" outlineLevel="1" x14ac:dyDescent="0.25">
      <c r="A253" s="33"/>
      <c r="B253" s="33"/>
      <c r="C253" s="77" t="s">
        <v>157</v>
      </c>
      <c r="D253" s="23" t="s">
        <v>57</v>
      </c>
      <c r="E253" s="86">
        <v>1</v>
      </c>
      <c r="F253" s="87"/>
      <c r="G253" s="33"/>
      <c r="H253" s="106"/>
      <c r="I253" s="15">
        <v>515</v>
      </c>
      <c r="J253" s="15"/>
      <c r="K253" s="10"/>
      <c r="L253" s="108"/>
      <c r="M253" s="15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38.25" hidden="1" customHeight="1" outlineLevel="1" x14ac:dyDescent="0.25">
      <c r="A254" s="33"/>
      <c r="B254" s="33"/>
      <c r="C254" s="74" t="s">
        <v>158</v>
      </c>
      <c r="D254" s="15" t="s">
        <v>57</v>
      </c>
      <c r="E254" s="86">
        <v>1</v>
      </c>
      <c r="F254" s="87"/>
      <c r="G254" s="33"/>
      <c r="H254" s="106"/>
      <c r="I254" s="15">
        <v>428</v>
      </c>
      <c r="J254" s="15"/>
      <c r="K254" s="10"/>
      <c r="L254" s="108"/>
      <c r="M254" s="15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5.5" hidden="1" customHeight="1" outlineLevel="1" x14ac:dyDescent="0.25">
      <c r="A255" s="33"/>
      <c r="B255" s="33"/>
      <c r="C255" s="77" t="s">
        <v>159</v>
      </c>
      <c r="D255" s="23" t="s">
        <v>57</v>
      </c>
      <c r="E255" s="86">
        <v>1</v>
      </c>
      <c r="F255" s="87"/>
      <c r="G255" s="33"/>
      <c r="H255" s="106"/>
      <c r="I255" s="15">
        <v>363</v>
      </c>
      <c r="J255" s="15"/>
      <c r="K255" s="10"/>
      <c r="L255" s="108"/>
      <c r="M255" s="15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38.25" hidden="1" customHeight="1" outlineLevel="1" x14ac:dyDescent="0.25">
      <c r="A256" s="33"/>
      <c r="B256" s="33"/>
      <c r="C256" s="74" t="s">
        <v>160</v>
      </c>
      <c r="D256" s="15" t="s">
        <v>57</v>
      </c>
      <c r="E256" s="86">
        <v>1</v>
      </c>
      <c r="F256" s="87"/>
      <c r="G256" s="33"/>
      <c r="H256" s="106"/>
      <c r="I256" s="15">
        <v>430</v>
      </c>
      <c r="J256" s="15"/>
      <c r="K256" s="10"/>
      <c r="L256" s="108"/>
      <c r="M256" s="15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5.5" hidden="1" customHeight="1" outlineLevel="1" x14ac:dyDescent="0.25">
      <c r="A257" s="33"/>
      <c r="B257" s="33"/>
      <c r="C257" s="74" t="s">
        <v>161</v>
      </c>
      <c r="D257" s="15" t="s">
        <v>57</v>
      </c>
      <c r="E257" s="86">
        <v>1</v>
      </c>
      <c r="F257" s="87"/>
      <c r="G257" s="33"/>
      <c r="H257" s="106"/>
      <c r="I257" s="15">
        <v>382</v>
      </c>
      <c r="J257" s="15"/>
      <c r="K257" s="10"/>
      <c r="L257" s="108"/>
      <c r="M257" s="15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5.5" hidden="1" customHeight="1" outlineLevel="1" x14ac:dyDescent="0.25">
      <c r="A258" s="33"/>
      <c r="B258" s="33"/>
      <c r="C258" s="74" t="s">
        <v>162</v>
      </c>
      <c r="D258" s="15" t="s">
        <v>57</v>
      </c>
      <c r="E258" s="86">
        <v>1</v>
      </c>
      <c r="F258" s="87"/>
      <c r="G258" s="33"/>
      <c r="H258" s="106"/>
      <c r="I258" s="15">
        <v>364</v>
      </c>
      <c r="J258" s="15"/>
      <c r="K258" s="10"/>
      <c r="L258" s="108"/>
      <c r="M258" s="15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collapsed="1" x14ac:dyDescent="0.25">
      <c r="A259" s="33">
        <v>6</v>
      </c>
      <c r="B259" s="33"/>
      <c r="C259" s="75" t="s">
        <v>59</v>
      </c>
      <c r="D259" s="18"/>
      <c r="E259" s="32">
        <f>E260+E270</f>
        <v>17</v>
      </c>
      <c r="F259" s="32">
        <f>F260+F270</f>
        <v>6</v>
      </c>
      <c r="G259" s="33"/>
      <c r="H259" s="107"/>
      <c r="I259" s="12">
        <f>I260+I270</f>
        <v>28468</v>
      </c>
      <c r="J259" s="12">
        <f>J260+J270</f>
        <v>8580</v>
      </c>
      <c r="K259" s="9">
        <f>I259-J259</f>
        <v>19888</v>
      </c>
      <c r="L259" s="109"/>
      <c r="M259" s="12">
        <f>M260+M270</f>
        <v>8580</v>
      </c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38.25" hidden="1" outlineLevel="1" x14ac:dyDescent="0.25">
      <c r="A260" s="33"/>
      <c r="B260" s="33"/>
      <c r="C260" s="27" t="s">
        <v>165</v>
      </c>
      <c r="D260" s="27" t="s">
        <v>31</v>
      </c>
      <c r="E260" s="28">
        <f>SUM(E261:E269)</f>
        <v>9</v>
      </c>
      <c r="F260" s="28">
        <f t="shared" ref="F260:J260" si="78">SUM(F261:F269)</f>
        <v>2</v>
      </c>
      <c r="G260" s="28">
        <f t="shared" si="78"/>
        <v>0</v>
      </c>
      <c r="H260" s="28">
        <f t="shared" si="78"/>
        <v>0</v>
      </c>
      <c r="I260" s="28">
        <f t="shared" si="78"/>
        <v>25689</v>
      </c>
      <c r="J260" s="28">
        <f t="shared" si="78"/>
        <v>8180</v>
      </c>
      <c r="K260" s="25">
        <f>I260-J260</f>
        <v>17509</v>
      </c>
      <c r="L260" s="10"/>
      <c r="M260" s="28">
        <f t="shared" ref="M260" si="79">SUM(M261:M269)</f>
        <v>8180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5.5" hidden="1" outlineLevel="2" x14ac:dyDescent="0.25">
      <c r="A261" s="33"/>
      <c r="B261" s="33"/>
      <c r="C261" s="15" t="s">
        <v>166</v>
      </c>
      <c r="D261" s="15" t="s">
        <v>31</v>
      </c>
      <c r="E261" s="23">
        <v>1</v>
      </c>
      <c r="F261" s="33">
        <v>1</v>
      </c>
      <c r="G261" s="33"/>
      <c r="H261" s="33"/>
      <c r="I261" s="15">
        <v>4899</v>
      </c>
      <c r="J261" s="15">
        <v>4890</v>
      </c>
      <c r="K261" s="17">
        <f t="shared" ref="K261:K262" si="80">I261-J261</f>
        <v>9</v>
      </c>
      <c r="L261" s="33" t="s">
        <v>112</v>
      </c>
      <c r="M261" s="15">
        <v>4890</v>
      </c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5.5" hidden="1" outlineLevel="2" x14ac:dyDescent="0.25">
      <c r="A262" s="33"/>
      <c r="B262" s="33"/>
      <c r="C262" s="15" t="s">
        <v>167</v>
      </c>
      <c r="D262" s="15" t="s">
        <v>31</v>
      </c>
      <c r="E262" s="23">
        <v>1</v>
      </c>
      <c r="F262" s="33">
        <v>1</v>
      </c>
      <c r="G262" s="33"/>
      <c r="H262" s="33"/>
      <c r="I262" s="15">
        <v>3393</v>
      </c>
      <c r="J262" s="15">
        <v>3290</v>
      </c>
      <c r="K262" s="17">
        <f t="shared" si="80"/>
        <v>103</v>
      </c>
      <c r="L262" s="33" t="s">
        <v>112</v>
      </c>
      <c r="M262" s="15">
        <v>3290</v>
      </c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33.75" hidden="1" customHeight="1" outlineLevel="2" x14ac:dyDescent="0.25">
      <c r="A263" s="33"/>
      <c r="B263" s="33"/>
      <c r="C263" s="15" t="s">
        <v>168</v>
      </c>
      <c r="D263" s="15" t="s">
        <v>31</v>
      </c>
      <c r="E263" s="23">
        <v>1</v>
      </c>
      <c r="F263" s="33"/>
      <c r="G263" s="33"/>
      <c r="H263" s="33"/>
      <c r="I263" s="15">
        <v>2197</v>
      </c>
      <c r="J263" s="15"/>
      <c r="K263" s="10"/>
      <c r="L263" s="102" t="s">
        <v>169</v>
      </c>
      <c r="M263" s="15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5.5" hidden="1" outlineLevel="2" x14ac:dyDescent="0.25">
      <c r="A264" s="33"/>
      <c r="B264" s="33"/>
      <c r="C264" s="15" t="s">
        <v>170</v>
      </c>
      <c r="D264" s="15" t="s">
        <v>31</v>
      </c>
      <c r="E264" s="23">
        <v>1</v>
      </c>
      <c r="F264" s="33"/>
      <c r="G264" s="33"/>
      <c r="H264" s="33"/>
      <c r="I264" s="15">
        <v>2027</v>
      </c>
      <c r="J264" s="15"/>
      <c r="K264" s="10"/>
      <c r="L264" s="103"/>
      <c r="M264" s="15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5.5" hidden="1" outlineLevel="2" x14ac:dyDescent="0.25">
      <c r="A265" s="33"/>
      <c r="B265" s="33"/>
      <c r="C265" s="15" t="s">
        <v>171</v>
      </c>
      <c r="D265" s="15" t="s">
        <v>31</v>
      </c>
      <c r="E265" s="23">
        <v>1</v>
      </c>
      <c r="F265" s="33"/>
      <c r="G265" s="33"/>
      <c r="H265" s="33"/>
      <c r="I265" s="70">
        <v>1617</v>
      </c>
      <c r="J265" s="70"/>
      <c r="K265" s="10"/>
      <c r="L265" s="103"/>
      <c r="M265" s="7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5.5" hidden="1" outlineLevel="2" x14ac:dyDescent="0.25">
      <c r="A266" s="33"/>
      <c r="B266" s="33"/>
      <c r="C266" s="15" t="s">
        <v>172</v>
      </c>
      <c r="D266" s="15" t="s">
        <v>31</v>
      </c>
      <c r="E266" s="23">
        <v>1</v>
      </c>
      <c r="F266" s="33"/>
      <c r="G266" s="33"/>
      <c r="H266" s="33"/>
      <c r="I266" s="15">
        <v>1505</v>
      </c>
      <c r="J266" s="15"/>
      <c r="K266" s="10"/>
      <c r="L266" s="103"/>
      <c r="M266" s="15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5.5" hidden="1" outlineLevel="2" x14ac:dyDescent="0.25">
      <c r="A267" s="33"/>
      <c r="B267" s="33"/>
      <c r="C267" s="15" t="s">
        <v>173</v>
      </c>
      <c r="D267" s="15" t="s">
        <v>31</v>
      </c>
      <c r="E267" s="23">
        <v>1</v>
      </c>
      <c r="F267" s="33"/>
      <c r="G267" s="33"/>
      <c r="H267" s="33"/>
      <c r="I267" s="15">
        <v>2257</v>
      </c>
      <c r="J267" s="15"/>
      <c r="K267" s="10"/>
      <c r="L267" s="103"/>
      <c r="M267" s="15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5.5" hidden="1" outlineLevel="2" x14ac:dyDescent="0.25">
      <c r="A268" s="33"/>
      <c r="B268" s="33"/>
      <c r="C268" s="15" t="s">
        <v>174</v>
      </c>
      <c r="D268" s="15" t="s">
        <v>31</v>
      </c>
      <c r="E268" s="23">
        <v>1</v>
      </c>
      <c r="F268" s="33"/>
      <c r="G268" s="33"/>
      <c r="H268" s="33"/>
      <c r="I268" s="15">
        <v>738</v>
      </c>
      <c r="J268" s="15"/>
      <c r="K268" s="10"/>
      <c r="L268" s="103"/>
      <c r="M268" s="15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51" hidden="1" outlineLevel="2" x14ac:dyDescent="0.25">
      <c r="A269" s="33"/>
      <c r="B269" s="33"/>
      <c r="C269" s="15" t="s">
        <v>175</v>
      </c>
      <c r="D269" s="15" t="s">
        <v>31</v>
      </c>
      <c r="E269" s="23">
        <v>1</v>
      </c>
      <c r="F269" s="33"/>
      <c r="G269" s="33"/>
      <c r="H269" s="33"/>
      <c r="I269" s="15">
        <v>7056</v>
      </c>
      <c r="J269" s="15"/>
      <c r="K269" s="10"/>
      <c r="L269" s="104"/>
      <c r="M269" s="15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5.5" hidden="1" outlineLevel="1" collapsed="1" x14ac:dyDescent="0.25">
      <c r="A270" s="33"/>
      <c r="B270" s="33"/>
      <c r="C270" s="27" t="s">
        <v>176</v>
      </c>
      <c r="D270" s="27" t="s">
        <v>31</v>
      </c>
      <c r="E270" s="28">
        <f>SUM(E271:E273)</f>
        <v>8</v>
      </c>
      <c r="F270" s="28">
        <f t="shared" ref="F270:J270" si="81">SUM(F271:F273)</f>
        <v>4</v>
      </c>
      <c r="G270" s="28">
        <f t="shared" si="81"/>
        <v>0</v>
      </c>
      <c r="H270" s="28">
        <f t="shared" si="81"/>
        <v>0</v>
      </c>
      <c r="I270" s="28">
        <f t="shared" si="81"/>
        <v>2779</v>
      </c>
      <c r="J270" s="28">
        <f t="shared" si="81"/>
        <v>400</v>
      </c>
      <c r="K270" s="25">
        <f>I270-J270</f>
        <v>2379</v>
      </c>
      <c r="L270" s="10"/>
      <c r="M270" s="28">
        <f t="shared" ref="M270" si="82">SUM(M271:M273)</f>
        <v>400</v>
      </c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5.5" hidden="1" outlineLevel="2" x14ac:dyDescent="0.25">
      <c r="A271" s="33"/>
      <c r="B271" s="33"/>
      <c r="C271" s="15" t="s">
        <v>177</v>
      </c>
      <c r="D271" s="15" t="s">
        <v>31</v>
      </c>
      <c r="E271" s="26">
        <v>2</v>
      </c>
      <c r="F271" s="33"/>
      <c r="G271" s="33"/>
      <c r="H271" s="33"/>
      <c r="I271" s="15">
        <v>1673</v>
      </c>
      <c r="J271" s="15"/>
      <c r="K271" s="10"/>
      <c r="L271" s="33" t="s">
        <v>127</v>
      </c>
      <c r="M271" s="15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5.5" hidden="1" outlineLevel="2" x14ac:dyDescent="0.25">
      <c r="A272" s="33"/>
      <c r="B272" s="33"/>
      <c r="C272" s="15" t="s">
        <v>178</v>
      </c>
      <c r="D272" s="15" t="s">
        <v>31</v>
      </c>
      <c r="E272" s="26">
        <v>2</v>
      </c>
      <c r="F272" s="33"/>
      <c r="G272" s="33"/>
      <c r="H272" s="33"/>
      <c r="I272" s="15">
        <v>574</v>
      </c>
      <c r="J272" s="15"/>
      <c r="K272" s="10"/>
      <c r="L272" s="33" t="s">
        <v>127</v>
      </c>
      <c r="M272" s="15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5.5" hidden="1" outlineLevel="2" x14ac:dyDescent="0.25">
      <c r="A273" s="33"/>
      <c r="B273" s="33"/>
      <c r="C273" s="15" t="s">
        <v>179</v>
      </c>
      <c r="D273" s="15" t="s">
        <v>31</v>
      </c>
      <c r="E273" s="26">
        <v>4</v>
      </c>
      <c r="F273" s="33">
        <v>4</v>
      </c>
      <c r="G273" s="33"/>
      <c r="H273" s="33"/>
      <c r="I273" s="15">
        <v>532</v>
      </c>
      <c r="J273" s="15">
        <v>400</v>
      </c>
      <c r="K273" s="17">
        <f>I273-J273</f>
        <v>132</v>
      </c>
      <c r="L273" s="33" t="s">
        <v>112</v>
      </c>
      <c r="M273" s="33">
        <v>400</v>
      </c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2.5" customHeight="1" collapsed="1" x14ac:dyDescent="0.25">
      <c r="B274" s="65"/>
      <c r="C274" s="65"/>
      <c r="D274" s="65"/>
    </row>
    <row r="277" spans="1:26" x14ac:dyDescent="0.25">
      <c r="B277" s="34"/>
    </row>
    <row r="281" spans="1:26" x14ac:dyDescent="0.25">
      <c r="B281" s="65"/>
      <c r="C281" s="65"/>
      <c r="D281" s="65"/>
    </row>
    <row r="283" spans="1:26" x14ac:dyDescent="0.25">
      <c r="B283" s="66"/>
      <c r="C283" s="71"/>
    </row>
    <row r="284" spans="1:26" x14ac:dyDescent="0.25">
      <c r="B284" s="34"/>
    </row>
  </sheetData>
  <mergeCells count="30">
    <mergeCell ref="A4:A6"/>
    <mergeCell ref="B4:G4"/>
    <mergeCell ref="H4:H6"/>
    <mergeCell ref="I4:L4"/>
    <mergeCell ref="M4:P4"/>
    <mergeCell ref="K5:K6"/>
    <mergeCell ref="L5:L6"/>
    <mergeCell ref="M5:N5"/>
    <mergeCell ref="B5:B6"/>
    <mergeCell ref="O5:O6"/>
    <mergeCell ref="Z4:Z6"/>
    <mergeCell ref="AA4:AA6"/>
    <mergeCell ref="C5:C6"/>
    <mergeCell ref="D5:D6"/>
    <mergeCell ref="E5:F5"/>
    <mergeCell ref="G5:G6"/>
    <mergeCell ref="I5:I6"/>
    <mergeCell ref="J5:J6"/>
    <mergeCell ref="P5:P6"/>
    <mergeCell ref="R5:S5"/>
    <mergeCell ref="T5:U5"/>
    <mergeCell ref="V5:W5"/>
    <mergeCell ref="X5:Y5"/>
    <mergeCell ref="H8:H259"/>
    <mergeCell ref="L9:L152"/>
    <mergeCell ref="L156:L259"/>
    <mergeCell ref="L263:L269"/>
    <mergeCell ref="C1:Y1"/>
    <mergeCell ref="C2:Y2"/>
    <mergeCell ref="R4:Y4"/>
  </mergeCells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отдельно</vt:lpstr>
      <vt:lpstr>объединенно</vt:lpstr>
      <vt:lpstr>отдельно!Область_печати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Марина Сергеевна</dc:creator>
  <cp:lastModifiedBy>Шагиров Серик Габдоллаевич</cp:lastModifiedBy>
  <cp:lastPrinted>2020-07-21T09:32:15Z</cp:lastPrinted>
  <dcterms:created xsi:type="dcterms:W3CDTF">2020-07-02T05:19:33Z</dcterms:created>
  <dcterms:modified xsi:type="dcterms:W3CDTF">2020-10-14T02:28:41Z</dcterms:modified>
</cp:coreProperties>
</file>